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svg" ContentType="image/svg+xml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drawings/drawing3.xml" ContentType="application/vnd.openxmlformats-officedocument.drawing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drawings/drawing4.xml" ContentType="application/vnd.openxmlformats-officedocument.drawing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drawings/drawing5.xml" ContentType="application/vnd.openxmlformats-officedocument.drawing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drawings/drawing6.xml" ContentType="application/vnd.openxmlformats-officedocument.drawing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drawings/drawing7.xml" ContentType="application/vnd.openxmlformats-officedocument.drawing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drawings/drawing8.xml" ContentType="application/vnd.openxmlformats-officedocument.drawing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drawings/drawing9.xml" ContentType="application/vnd.openxmlformats-officedocument.drawing+xml"/>
  <Override PartName="/xl/ctrlProps/ctrlProp41.xml" ContentType="application/vnd.ms-excel.controlproperties+xml"/>
  <Override PartName="/xl/ctrlProps/ctrlProp42.xml" ContentType="application/vnd.ms-excel.controlproperties+xml"/>
  <Override PartName="/xl/drawings/drawing10.xml" ContentType="application/vnd.openxmlformats-officedocument.drawing+xml"/>
  <Override PartName="/xl/ctrlProps/ctrlProp43.xml" ContentType="application/vnd.ms-excel.controlproperties+xml"/>
  <Override PartName="/xl/ctrlProps/ctrlProp44.xml" ContentType="application/vnd.ms-excel.controlproperties+xml"/>
  <Override PartName="/xl/drawings/drawing11.xml" ContentType="application/vnd.openxmlformats-officedocument.drawing+xml"/>
  <Override PartName="/xl/ctrlProps/ctrlProp45.xml" ContentType="application/vnd.ms-excel.controlproperties+xml"/>
  <Override PartName="/xl/ctrlProps/ctrlProp46.xml" ContentType="application/vnd.ms-excel.controlproperties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58"/>
  <workbookPr filterPrivacy="1" codeName="ЭтаКнига" defaultThemeVersion="124226"/>
  <xr:revisionPtr revIDLastSave="0" documentId="13_ncr:1_{911916AD-0850-4CD1-B7A0-59CC5FE2D134}" xr6:coauthVersionLast="36" xr6:coauthVersionMax="36" xr10:uidLastSave="{00000000-0000-0000-0000-000000000000}"/>
  <bookViews>
    <workbookView xWindow="120" yWindow="110" windowWidth="15120" windowHeight="8020" firstSheet="3" activeTab="8" xr2:uid="{00000000-000D-0000-FFFF-FFFF00000000}"/>
  </bookViews>
  <sheets>
    <sheet name="Цены" sheetId="5" state="veryHidden" r:id="rId1"/>
    <sheet name="Main" sheetId="17" r:id="rId2"/>
    <sheet name="TopLine XL 2019" sheetId="13" r:id="rId3"/>
    <sheet name="TopLine L 2020" sheetId="14" r:id="rId4"/>
    <sheet name="WL L" sheetId="19" r:id="rId5"/>
    <sheet name="AVT фасады" sheetId="11" r:id="rId6"/>
    <sheet name="AvanTech YOU" sheetId="10" r:id="rId7"/>
    <sheet name="InnoTech Atira" sheetId="7" r:id="rId8"/>
    <sheet name="Организации" sheetId="22" r:id="rId9"/>
    <sheet name="Actro 5D" sheetId="21" r:id="rId10"/>
    <sheet name="Actro &amp; Quadro YOU" sheetId="20" r:id="rId11"/>
    <sheet name="Quadro" sheetId="6" r:id="rId12"/>
    <sheet name="Расчет веса" sheetId="9" r:id="rId13"/>
  </sheets>
  <calcPr calcId="191029"/>
</workbook>
</file>

<file path=xl/calcChain.xml><?xml version="1.0" encoding="utf-8"?>
<calcChain xmlns="http://schemas.openxmlformats.org/spreadsheetml/2006/main">
  <c r="AM7" i="13" l="1"/>
  <c r="X10" i="22"/>
  <c r="AE6" i="22" s="1"/>
  <c r="AF6" i="22" s="1"/>
  <c r="V39" i="22"/>
  <c r="Y60" i="22"/>
  <c r="V31" i="22" s="1"/>
  <c r="W31" i="22" s="1"/>
  <c r="V54" i="22"/>
  <c r="Z44" i="22"/>
  <c r="Z36" i="22"/>
  <c r="V27" i="22"/>
  <c r="Z21" i="22"/>
  <c r="E8" i="22"/>
  <c r="E7" i="22"/>
  <c r="AE3" i="22" l="1"/>
  <c r="AF11" i="22" s="1"/>
  <c r="AE2" i="22"/>
  <c r="AF10" i="22" s="1"/>
  <c r="D11" i="22"/>
  <c r="Y43" i="22"/>
  <c r="Z43" i="22" s="1"/>
  <c r="Z40" i="22" s="1"/>
  <c r="V28" i="22"/>
  <c r="W28" i="22" s="1"/>
  <c r="Y35" i="22"/>
  <c r="Z35" i="22" s="1"/>
  <c r="Z32" i="22" s="1"/>
  <c r="Y20" i="22"/>
  <c r="Z20" i="22" s="1"/>
  <c r="AB17" i="22" s="1"/>
  <c r="AU19" i="10"/>
  <c r="AV19" i="10" s="1"/>
  <c r="AF12" i="22" l="1"/>
  <c r="X2" i="22"/>
  <c r="AW19" i="10"/>
  <c r="AU22" i="10" s="1"/>
  <c r="AU29" i="10" s="1"/>
  <c r="C11" i="10" s="1"/>
  <c r="AF13" i="22" l="1"/>
  <c r="C11" i="22" s="1"/>
  <c r="W1" i="22" s="1"/>
  <c r="BX30" i="20"/>
  <c r="I37" i="20" s="1"/>
  <c r="BX19" i="20"/>
  <c r="I20" i="20" s="1"/>
  <c r="M21" i="20"/>
  <c r="M48" i="20" l="1"/>
  <c r="M44" i="20"/>
  <c r="M43" i="20"/>
  <c r="M42" i="20"/>
  <c r="M31" i="20"/>
  <c r="M28" i="20"/>
  <c r="M27" i="20"/>
  <c r="M26" i="20"/>
  <c r="M25" i="20"/>
  <c r="M38" i="20" l="1"/>
  <c r="M37" i="20" l="1"/>
  <c r="M20" i="20"/>
  <c r="M29" i="21"/>
  <c r="J10" i="21"/>
  <c r="BU6" i="21"/>
  <c r="BV6" i="21" s="1"/>
  <c r="X11" i="21" s="1"/>
  <c r="BU78" i="21"/>
  <c r="C14" i="21"/>
  <c r="M25" i="21"/>
  <c r="M26" i="21"/>
  <c r="M27" i="21"/>
  <c r="M24" i="21"/>
  <c r="M21" i="21"/>
  <c r="M18" i="21"/>
  <c r="BX15" i="21"/>
  <c r="I17" i="21" s="1"/>
  <c r="M17" i="21" s="1"/>
  <c r="M4" i="21" l="1"/>
  <c r="C15" i="21"/>
  <c r="BR74" i="21"/>
  <c r="BR45" i="21"/>
  <c r="BS45" i="21" s="1"/>
  <c r="BR44" i="21"/>
  <c r="BS44" i="21" s="1"/>
  <c r="BR43" i="21"/>
  <c r="BS43" i="21" s="1"/>
  <c r="BR42" i="21"/>
  <c r="BS42" i="21" s="1"/>
  <c r="BR37" i="21"/>
  <c r="BS37" i="21" s="1"/>
  <c r="BR36" i="21"/>
  <c r="BS36" i="21" s="1"/>
  <c r="D14" i="21"/>
  <c r="BR35" i="21"/>
  <c r="BS35" i="21" s="1"/>
  <c r="C11" i="21" s="1"/>
  <c r="E8" i="21"/>
  <c r="E7" i="21"/>
  <c r="E6" i="21"/>
  <c r="Q14" i="21" l="1"/>
  <c r="L2" i="21"/>
  <c r="C13" i="21"/>
  <c r="C12" i="21"/>
  <c r="D13" i="21"/>
  <c r="D12" i="21"/>
  <c r="D11" i="21"/>
  <c r="Y35" i="7"/>
  <c r="Y43" i="7"/>
  <c r="Y20" i="7"/>
  <c r="Q4" i="21" l="1"/>
  <c r="M14" i="21"/>
  <c r="S9" i="21"/>
  <c r="Y60" i="7"/>
  <c r="V31" i="7" s="1"/>
  <c r="V28" i="7" l="1"/>
  <c r="E6" i="20"/>
  <c r="BU7" i="20"/>
  <c r="BV7" i="20" s="1"/>
  <c r="X11" i="20" s="1"/>
  <c r="BU6" i="20"/>
  <c r="BV6" i="20" s="1"/>
  <c r="T11" i="20" s="1"/>
  <c r="BR27" i="20"/>
  <c r="BS27" i="20" s="1"/>
  <c r="BU65" i="20"/>
  <c r="C15" i="20" s="1"/>
  <c r="J2" i="20" s="1"/>
  <c r="BR65" i="20"/>
  <c r="BR36" i="20"/>
  <c r="BS36" i="20" s="1"/>
  <c r="BR35" i="20"/>
  <c r="BS35" i="20" s="1"/>
  <c r="BR34" i="20"/>
  <c r="BS34" i="20" s="1"/>
  <c r="BR33" i="20"/>
  <c r="BS33" i="20" s="1"/>
  <c r="BR28" i="20"/>
  <c r="BS28" i="20" s="1"/>
  <c r="D14" i="20"/>
  <c r="C14" i="20"/>
  <c r="BR26" i="20" s="1"/>
  <c r="H11" i="20"/>
  <c r="E8" i="20"/>
  <c r="E7" i="20"/>
  <c r="K5" i="20" l="1"/>
  <c r="BS26" i="20"/>
  <c r="C11" i="20" s="1"/>
  <c r="N15" i="20" s="1"/>
  <c r="D12" i="20"/>
  <c r="D11" i="20"/>
  <c r="K15" i="20" s="1"/>
  <c r="C12" i="20"/>
  <c r="C13" i="20"/>
  <c r="Q10" i="20" s="1"/>
  <c r="D13" i="20"/>
  <c r="N5" i="20" s="1"/>
  <c r="H3" i="13"/>
  <c r="U18" i="19" l="1"/>
  <c r="AA75" i="13" l="1"/>
  <c r="H5" i="19" l="1" a="1"/>
  <c r="H5" i="19" s="1"/>
  <c r="H12" i="19"/>
  <c r="H11" i="19"/>
  <c r="H10" i="19"/>
  <c r="I10" i="19" s="1"/>
  <c r="H9" i="19"/>
  <c r="I9" i="19" s="1"/>
  <c r="I16" i="19"/>
  <c r="I17" i="19"/>
  <c r="I18" i="19"/>
  <c r="H13" i="19"/>
  <c r="I13" i="19" s="1"/>
  <c r="H18" i="19" l="1"/>
  <c r="H17" i="19"/>
  <c r="H16" i="19"/>
  <c r="I12" i="19"/>
  <c r="I11" i="19"/>
  <c r="N8" i="19"/>
  <c r="H8" i="19"/>
  <c r="I8" i="19" s="1"/>
  <c r="I5" i="19" l="1"/>
  <c r="H4" i="19" a="1"/>
  <c r="H4" i="19" s="1"/>
  <c r="I4" i="19" s="1"/>
  <c r="T15" i="19" l="1"/>
  <c r="V15" i="19" s="1"/>
  <c r="T18" i="19" l="1"/>
  <c r="D23" i="19"/>
  <c r="U19" i="19"/>
  <c r="W19" i="19" s="1"/>
  <c r="T19" i="19"/>
  <c r="V19" i="19" s="1"/>
  <c r="C23" i="19" s="1"/>
  <c r="W18" i="19"/>
  <c r="D22" i="19" s="1"/>
  <c r="U17" i="19"/>
  <c r="W17" i="19" s="1"/>
  <c r="D21" i="19" s="1"/>
  <c r="T17" i="19"/>
  <c r="V17" i="19" s="1"/>
  <c r="C21" i="19" s="1"/>
  <c r="U16" i="19"/>
  <c r="W16" i="19" s="1"/>
  <c r="D20" i="19" s="1"/>
  <c r="T16" i="19"/>
  <c r="V16" i="19" s="1"/>
  <c r="C20" i="19" s="1"/>
  <c r="U22" i="19"/>
  <c r="W22" i="19" s="1"/>
  <c r="D19" i="19" s="1"/>
  <c r="T22" i="19"/>
  <c r="V22" i="19" s="1"/>
  <c r="C19" i="19" s="1"/>
  <c r="U21" i="19"/>
  <c r="W21" i="19" s="1"/>
  <c r="D18" i="19" s="1"/>
  <c r="T21" i="19"/>
  <c r="V21" i="19" s="1"/>
  <c r="C18" i="19" s="1"/>
  <c r="C17" i="19"/>
  <c r="R33" i="19"/>
  <c r="U13" i="19" s="1"/>
  <c r="T25" i="19" s="1"/>
  <c r="E14" i="19"/>
  <c r="E45" i="19"/>
  <c r="E40" i="19"/>
  <c r="E35" i="19"/>
  <c r="T20" i="19"/>
  <c r="V20" i="19" s="1"/>
  <c r="C24" i="19" s="1"/>
  <c r="W20" i="19"/>
  <c r="N18" i="19"/>
  <c r="N17" i="19"/>
  <c r="N16" i="19"/>
  <c r="N15" i="19"/>
  <c r="N14" i="19"/>
  <c r="E13" i="19"/>
  <c r="E12" i="19"/>
  <c r="E11" i="19"/>
  <c r="E10" i="19"/>
  <c r="E9" i="19"/>
  <c r="H3" i="19" l="1"/>
  <c r="I3" i="19" s="1"/>
  <c r="AX19" i="19"/>
  <c r="AX18" i="19" s="1"/>
  <c r="AX17" i="19" s="1"/>
  <c r="AX16" i="19" s="1"/>
  <c r="AX21" i="19" s="1"/>
  <c r="AX9" i="19"/>
  <c r="AX8" i="19" s="1"/>
  <c r="AX7" i="19" s="1"/>
  <c r="AX6" i="19" s="1"/>
  <c r="AX5" i="19" s="1"/>
  <c r="AX4" i="19" s="1"/>
  <c r="AX3" i="19" s="1"/>
  <c r="AX11" i="19" s="1"/>
  <c r="V18" i="19"/>
  <c r="C22" i="19" s="1"/>
  <c r="T26" i="19"/>
  <c r="U15" i="19" s="1"/>
  <c r="W15" i="19" s="1"/>
  <c r="D17" i="19" s="1"/>
  <c r="BA17" i="19" l="1"/>
  <c r="BB16" i="19" s="1"/>
  <c r="BA16" i="19"/>
  <c r="AV74" i="19" a="1"/>
  <c r="AV74" i="19" s="1"/>
  <c r="F27" i="19" s="1"/>
  <c r="BB74" i="19" a="1"/>
  <c r="BB74" i="19" s="1"/>
  <c r="F28" i="19" s="1"/>
  <c r="H15" i="19" a="1"/>
  <c r="H15" i="19" s="1"/>
  <c r="H14" i="19" a="1"/>
  <c r="H14" i="19" s="1"/>
  <c r="S8" i="19"/>
  <c r="S11" i="19" s="1"/>
  <c r="D36" i="19" s="1"/>
  <c r="AD25" i="19" s="1" a="1"/>
  <c r="AD25" i="19" s="1"/>
  <c r="N9" i="19" l="1"/>
  <c r="N13" i="19"/>
  <c r="N12" i="19"/>
  <c r="N11" i="19"/>
  <c r="N10" i="19"/>
  <c r="AA133" i="19" a="1"/>
  <c r="AA133" i="19" s="1"/>
  <c r="V133" i="19" a="1"/>
  <c r="V133" i="19" s="1"/>
  <c r="AA113" i="19" a="1"/>
  <c r="AA113" i="19" s="1"/>
  <c r="V109" i="19" a="1"/>
  <c r="V109" i="19" s="1"/>
  <c r="AA132" i="19" a="1"/>
  <c r="AA132" i="19" s="1"/>
  <c r="V132" i="19" a="1"/>
  <c r="V132" i="19" s="1"/>
  <c r="V108" i="19" a="1"/>
  <c r="V108" i="19" s="1"/>
  <c r="H6" i="19" s="1" a="1"/>
  <c r="H6" i="19" s="1"/>
  <c r="AA112" i="19" a="1"/>
  <c r="AA112" i="19" s="1"/>
  <c r="H7" i="19" s="1" a="1"/>
  <c r="H7" i="19" s="1"/>
  <c r="W6" i="19"/>
  <c r="AE32" i="19"/>
  <c r="AE31" i="19"/>
  <c r="I15" i="19"/>
  <c r="I14" i="19"/>
  <c r="AH32" i="19"/>
  <c r="F31" i="19" s="1"/>
  <c r="AC26" i="19" a="1"/>
  <c r="AC26" i="19" s="1"/>
  <c r="AC25" i="19" a="1"/>
  <c r="AC25" i="19" s="1"/>
  <c r="W7" i="19" a="1"/>
  <c r="W7" i="19" s="1"/>
  <c r="F30" i="19" l="1"/>
  <c r="I7" i="19"/>
  <c r="AI71" i="13"/>
  <c r="AI69" i="13"/>
  <c r="AI68" i="13" s="1"/>
  <c r="AI67" i="13" s="1"/>
  <c r="AI66" i="13" s="1"/>
  <c r="AI65" i="13" s="1"/>
  <c r="I6" i="19" l="1"/>
  <c r="Z43" i="7"/>
  <c r="Z40" i="7" s="1"/>
  <c r="Z44" i="7" s="1"/>
  <c r="C30" i="7" s="1"/>
  <c r="Z35" i="7"/>
  <c r="Z32" i="7" s="1"/>
  <c r="Z36" i="7" s="1"/>
  <c r="B42" i="7" s="1"/>
  <c r="Z20" i="7"/>
  <c r="AB17" i="7" s="1"/>
  <c r="Z21" i="7" s="1"/>
  <c r="B24" i="7" s="1"/>
  <c r="E8" i="7"/>
  <c r="BB45" i="11" l="1"/>
  <c r="BU7" i="6" l="1"/>
  <c r="BV7" i="6" s="1"/>
  <c r="AB10" i="6" s="1"/>
  <c r="BU6" i="6"/>
  <c r="BV6" i="6" s="1"/>
  <c r="X10" i="6" s="1"/>
  <c r="BU5" i="6"/>
  <c r="BV5" i="6" s="1"/>
  <c r="T10" i="6" s="1"/>
  <c r="AK24" i="10" l="1"/>
  <c r="AK25" i="10" s="1"/>
  <c r="M22" i="10" s="1"/>
  <c r="AK21" i="10"/>
  <c r="AK22" i="10" s="1"/>
  <c r="I22" i="10" s="1"/>
  <c r="T10" i="13" l="1"/>
  <c r="V10" i="13" s="1"/>
  <c r="C27" i="13" s="1"/>
  <c r="W10" i="13"/>
  <c r="T7" i="13"/>
  <c r="W71" i="13" l="1"/>
  <c r="S66" i="13" l="1"/>
  <c r="T2" i="13"/>
  <c r="V2" i="13" s="1"/>
  <c r="N13" i="13"/>
  <c r="H13" i="13"/>
  <c r="I13" i="13" s="1"/>
  <c r="N12" i="13"/>
  <c r="H12" i="13"/>
  <c r="I12" i="13" s="1"/>
  <c r="N11" i="13"/>
  <c r="H11" i="13"/>
  <c r="I11" i="13" s="1"/>
  <c r="N10" i="13"/>
  <c r="N9" i="13"/>
  <c r="N8" i="13"/>
  <c r="N7" i="13"/>
  <c r="N6" i="13"/>
  <c r="H8" i="13"/>
  <c r="I8" i="13" s="1"/>
  <c r="AJ8" i="13" l="1"/>
  <c r="AD36" i="13" l="1"/>
  <c r="AD43" i="13"/>
  <c r="AD38" i="13"/>
  <c r="AD37" i="13"/>
  <c r="AF13" i="14" l="1"/>
  <c r="F31" i="14" s="1"/>
  <c r="N15" i="14" l="1"/>
  <c r="H15" i="14"/>
  <c r="N14" i="14"/>
  <c r="H14" i="14"/>
  <c r="N13" i="14"/>
  <c r="H13" i="14"/>
  <c r="N12" i="14"/>
  <c r="N11" i="14"/>
  <c r="N10" i="14"/>
  <c r="H10" i="14"/>
  <c r="I10" i="14" s="1"/>
  <c r="N9" i="14"/>
  <c r="N8" i="14"/>
  <c r="H7" i="14"/>
  <c r="I7" i="14" s="1"/>
  <c r="I15" i="14" l="1"/>
  <c r="I14" i="14"/>
  <c r="I13" i="14"/>
  <c r="U47" i="14" l="1"/>
  <c r="S40" i="14"/>
  <c r="S39" i="14" s="1"/>
  <c r="S38" i="14" s="1"/>
  <c r="S37" i="14" s="1"/>
  <c r="S36" i="14" l="1"/>
  <c r="S42" i="14" s="1"/>
  <c r="H4" i="14" s="1"/>
  <c r="I4" i="14" s="1"/>
  <c r="Q58" i="14" l="1"/>
  <c r="R58" i="14" s="1"/>
  <c r="Q57" i="14"/>
  <c r="R57" i="14" s="1"/>
  <c r="E49" i="14"/>
  <c r="E44" i="14"/>
  <c r="E39" i="14"/>
  <c r="T33" i="14" a="1"/>
  <c r="T33" i="14" s="1"/>
  <c r="D26" i="14"/>
  <c r="E17" i="14"/>
  <c r="E16" i="14"/>
  <c r="E15" i="14"/>
  <c r="T14" i="14"/>
  <c r="E14" i="14"/>
  <c r="U13" i="14"/>
  <c r="E13" i="14"/>
  <c r="E12" i="14"/>
  <c r="E11" i="14"/>
  <c r="E10" i="14"/>
  <c r="T9" i="14"/>
  <c r="V9" i="14" s="1"/>
  <c r="C22" i="14" s="1"/>
  <c r="AC8" i="14"/>
  <c r="H9" i="14" s="1"/>
  <c r="I9" i="14" s="1"/>
  <c r="AB8" i="14"/>
  <c r="H8" i="14" s="1"/>
  <c r="I8" i="14" s="1"/>
  <c r="T8" i="14"/>
  <c r="V8" i="14" s="1"/>
  <c r="C21" i="14" s="1"/>
  <c r="W7" i="14"/>
  <c r="T7" i="14"/>
  <c r="V7" i="14" s="1"/>
  <c r="C27" i="14" s="1"/>
  <c r="H3" i="14" s="1"/>
  <c r="W6" i="14"/>
  <c r="T6" i="14"/>
  <c r="V6" i="14" s="1"/>
  <c r="C26" i="14" s="1"/>
  <c r="T5" i="14"/>
  <c r="V5" i="14" s="1"/>
  <c r="C25" i="14" s="1"/>
  <c r="T4" i="14"/>
  <c r="V4" i="14" s="1"/>
  <c r="C24" i="14" s="1"/>
  <c r="T3" i="14"/>
  <c r="V3" i="14" s="1"/>
  <c r="C23" i="14" s="1"/>
  <c r="U2" i="14"/>
  <c r="T2" i="14"/>
  <c r="V2" i="14" s="1"/>
  <c r="C20" i="14" s="1"/>
  <c r="F32" i="14" s="1"/>
  <c r="Q60" i="13"/>
  <c r="R60" i="13" s="1"/>
  <c r="Q59" i="13"/>
  <c r="R59" i="13" s="1"/>
  <c r="E48" i="13"/>
  <c r="E43" i="13"/>
  <c r="E38" i="13"/>
  <c r="T34" i="13"/>
  <c r="D25" i="13"/>
  <c r="E15" i="13"/>
  <c r="T14" i="13"/>
  <c r="E14" i="13"/>
  <c r="U13" i="13"/>
  <c r="E13" i="13"/>
  <c r="E12" i="13"/>
  <c r="E11" i="13"/>
  <c r="E10" i="13"/>
  <c r="T9" i="13"/>
  <c r="V9" i="13" s="1"/>
  <c r="C21" i="13" s="1"/>
  <c r="E9" i="13"/>
  <c r="AA8" i="13"/>
  <c r="H7" i="13" s="1"/>
  <c r="I7" i="13" s="1"/>
  <c r="Z8" i="13"/>
  <c r="H6" i="13" s="1"/>
  <c r="I6" i="13" s="1"/>
  <c r="T8" i="13"/>
  <c r="V8" i="13" s="1"/>
  <c r="C20" i="13" s="1"/>
  <c r="E8" i="13"/>
  <c r="W7" i="13"/>
  <c r="V7" i="13"/>
  <c r="C26" i="13" s="1"/>
  <c r="W6" i="13"/>
  <c r="T6" i="13"/>
  <c r="V6" i="13" s="1"/>
  <c r="C25" i="13" s="1"/>
  <c r="T5" i="13"/>
  <c r="V5" i="13" s="1"/>
  <c r="C24" i="13" s="1"/>
  <c r="T4" i="13"/>
  <c r="V4" i="13" s="1"/>
  <c r="C23" i="13" s="1"/>
  <c r="T3" i="13"/>
  <c r="V3" i="13" s="1"/>
  <c r="C22" i="13" s="1"/>
  <c r="I3" i="13"/>
  <c r="U2" i="13"/>
  <c r="C19" i="13"/>
  <c r="F31" i="13" s="1"/>
  <c r="I3" i="14" l="1"/>
  <c r="S63" i="13"/>
  <c r="R50" i="13"/>
  <c r="R55" i="13"/>
  <c r="R57" i="13" s="1"/>
  <c r="R49" i="13"/>
  <c r="W2" i="13"/>
  <c r="Z57" i="13" s="1"/>
  <c r="F30" i="14"/>
  <c r="R48" i="14"/>
  <c r="W2" i="14"/>
  <c r="D20" i="14" s="1"/>
  <c r="S23" i="14" s="1"/>
  <c r="S26" i="14" s="1"/>
  <c r="D40" i="14" s="1"/>
  <c r="R53" i="14"/>
  <c r="R55" i="14" s="1"/>
  <c r="F35" i="14" s="1"/>
  <c r="R47" i="14"/>
  <c r="AQ66" i="11"/>
  <c r="AN58" i="11"/>
  <c r="AN37" i="11" s="1"/>
  <c r="AV46" i="11"/>
  <c r="AV48" i="11" s="1"/>
  <c r="AQ64" i="11"/>
  <c r="J33" i="11"/>
  <c r="AB16" i="11" s="1"/>
  <c r="J32" i="11"/>
  <c r="AB13" i="11" s="1"/>
  <c r="J30" i="11"/>
  <c r="AB7" i="11" s="1"/>
  <c r="J29" i="11"/>
  <c r="AB4" i="11" s="1"/>
  <c r="J31" i="11"/>
  <c r="AB10" i="11" s="1"/>
  <c r="AN20" i="10"/>
  <c r="AO20" i="10" s="1"/>
  <c r="U5" i="10"/>
  <c r="Z5" i="10" s="1"/>
  <c r="U6" i="10"/>
  <c r="Z6" i="10" s="1"/>
  <c r="U7" i="10"/>
  <c r="Z7" i="10" s="1"/>
  <c r="U8" i="10"/>
  <c r="Z8" i="10" s="1"/>
  <c r="U9" i="10"/>
  <c r="Z9" i="10" s="1"/>
  <c r="U4" i="10"/>
  <c r="X9" i="10" s="1"/>
  <c r="AQ18" i="10"/>
  <c r="AR18" i="10" s="1"/>
  <c r="AS18" i="10" s="1"/>
  <c r="H10" i="11"/>
  <c r="Y4" i="10" s="1"/>
  <c r="AM18" i="10"/>
  <c r="AN18" i="10" s="1"/>
  <c r="AO18" i="10" s="1"/>
  <c r="AO20" i="11"/>
  <c r="AF31" i="11" s="1"/>
  <c r="T116" i="11" s="1"/>
  <c r="AN49" i="11"/>
  <c r="O109" i="11"/>
  <c r="AO17" i="11"/>
  <c r="H7" i="11" s="1"/>
  <c r="AR22" i="11"/>
  <c r="B56" i="11" s="1"/>
  <c r="C56" i="11" s="1"/>
  <c r="AO18" i="11"/>
  <c r="AN44" i="11"/>
  <c r="AF29" i="11"/>
  <c r="P111" i="11" s="1"/>
  <c r="T28" i="11"/>
  <c r="W28" i="11" s="1"/>
  <c r="T29" i="11"/>
  <c r="W29" i="11" s="1"/>
  <c r="T31" i="11"/>
  <c r="W31" i="11" s="1"/>
  <c r="AA28" i="11"/>
  <c r="Y28" i="11"/>
  <c r="AQ65" i="11"/>
  <c r="AQ61" i="11"/>
  <c r="AQ62" i="11"/>
  <c r="AQ63" i="11"/>
  <c r="AN52" i="11"/>
  <c r="AN51" i="11"/>
  <c r="AN50" i="11"/>
  <c r="AN48" i="11"/>
  <c r="AN47" i="11"/>
  <c r="AN46" i="11"/>
  <c r="AN45" i="11"/>
  <c r="H15" i="11"/>
  <c r="H16" i="11"/>
  <c r="J28" i="11"/>
  <c r="AB2" i="11" s="1"/>
  <c r="H13" i="11"/>
  <c r="H14" i="11"/>
  <c r="B35" i="11"/>
  <c r="E33" i="11"/>
  <c r="E32" i="11"/>
  <c r="E31" i="11"/>
  <c r="E30" i="11"/>
  <c r="E29" i="11"/>
  <c r="E28" i="11"/>
  <c r="K7" i="11"/>
  <c r="H9" i="11"/>
  <c r="Z1" i="11"/>
  <c r="W1" i="11"/>
  <c r="U18" i="11"/>
  <c r="U1" i="11"/>
  <c r="V15" i="11"/>
  <c r="V12" i="11"/>
  <c r="V9" i="11"/>
  <c r="V6" i="11"/>
  <c r="V3" i="11"/>
  <c r="O1" i="11"/>
  <c r="R19" i="11"/>
  <c r="E16" i="11"/>
  <c r="E15" i="11"/>
  <c r="E14" i="11"/>
  <c r="E13" i="11"/>
  <c r="E12" i="11"/>
  <c r="E11" i="11"/>
  <c r="E10" i="11"/>
  <c r="E9" i="11"/>
  <c r="AL47" i="10"/>
  <c r="AM47" i="10" s="1"/>
  <c r="AL45" i="10"/>
  <c r="AM45" i="10" s="1"/>
  <c r="AL43" i="10"/>
  <c r="AM43" i="10" s="1"/>
  <c r="B22" i="10" s="1"/>
  <c r="AK41" i="10"/>
  <c r="C13" i="10" s="1"/>
  <c r="J1" i="10" s="1"/>
  <c r="AO40" i="10"/>
  <c r="AO39" i="10"/>
  <c r="AO38" i="10"/>
  <c r="AO37" i="10"/>
  <c r="AO36" i="10"/>
  <c r="AO35" i="10"/>
  <c r="AO34" i="10"/>
  <c r="AO2" i="10"/>
  <c r="K3" i="10" s="1"/>
  <c r="X10" i="7"/>
  <c r="K3" i="7" s="1"/>
  <c r="AN29" i="10"/>
  <c r="C12" i="10" s="1"/>
  <c r="S9" i="10" s="1"/>
  <c r="E8" i="10"/>
  <c r="E7" i="10"/>
  <c r="BR34" i="6"/>
  <c r="BS34" i="6" s="1"/>
  <c r="C25" i="6"/>
  <c r="H25" i="6" s="1"/>
  <c r="BR33" i="6"/>
  <c r="BS33" i="6" s="1"/>
  <c r="D22" i="6" s="1"/>
  <c r="J30" i="6" s="1"/>
  <c r="BR64" i="6"/>
  <c r="C26" i="6" s="1"/>
  <c r="J18" i="6" s="1"/>
  <c r="C12" i="6"/>
  <c r="K4" i="6" s="1"/>
  <c r="BR35" i="6"/>
  <c r="BS35" i="6" s="1"/>
  <c r="BU64" i="6"/>
  <c r="C13" i="6" s="1"/>
  <c r="J2" i="6" s="1"/>
  <c r="BR26" i="6"/>
  <c r="BS26" i="6" s="1"/>
  <c r="BR27" i="6"/>
  <c r="BS27" i="6" s="1"/>
  <c r="H10" i="6"/>
  <c r="W28" i="7"/>
  <c r="D12" i="7" s="1"/>
  <c r="J17" i="7" s="1"/>
  <c r="V27" i="7"/>
  <c r="C12" i="7" s="1"/>
  <c r="O17" i="7" s="1"/>
  <c r="G4" i="9"/>
  <c r="G13" i="9" s="1"/>
  <c r="G5" i="9"/>
  <c r="G6" i="9"/>
  <c r="G3" i="9"/>
  <c r="G7" i="9"/>
  <c r="G8" i="9"/>
  <c r="G9" i="9"/>
  <c r="G10" i="9"/>
  <c r="G11" i="9"/>
  <c r="G12" i="9"/>
  <c r="V54" i="7"/>
  <c r="C14" i="7" s="1"/>
  <c r="J2" i="7" s="1"/>
  <c r="V39" i="7"/>
  <c r="C13" i="7" s="1"/>
  <c r="S10" i="7" s="1"/>
  <c r="W31" i="7"/>
  <c r="D13" i="7" s="1"/>
  <c r="P3" i="7" s="1"/>
  <c r="E9" i="7"/>
  <c r="D25" i="6"/>
  <c r="E19" i="6"/>
  <c r="E18" i="6"/>
  <c r="D12" i="6"/>
  <c r="E6" i="6"/>
  <c r="E5" i="6"/>
  <c r="BR32" i="6"/>
  <c r="BS32" i="6" s="1"/>
  <c r="C22" i="6" s="1"/>
  <c r="N29" i="6" s="1"/>
  <c r="O16" i="10" l="1"/>
  <c r="AU28" i="10"/>
  <c r="AU26" i="10"/>
  <c r="AU25" i="10"/>
  <c r="AU24" i="10"/>
  <c r="AU27" i="10"/>
  <c r="AU23" i="10"/>
  <c r="Y17" i="14"/>
  <c r="Y18" i="14"/>
  <c r="V18" i="14"/>
  <c r="V17" i="14"/>
  <c r="Z51" i="13"/>
  <c r="Z50" i="13"/>
  <c r="X4" i="10"/>
  <c r="X8" i="10"/>
  <c r="X7" i="10"/>
  <c r="X6" i="10"/>
  <c r="X5" i="10"/>
  <c r="Z4" i="10"/>
  <c r="B63" i="11"/>
  <c r="C63" i="11" s="1"/>
  <c r="B64" i="11"/>
  <c r="C64" i="11" s="1"/>
  <c r="J20" i="6"/>
  <c r="D11" i="6"/>
  <c r="N4" i="6" s="1"/>
  <c r="D9" i="6"/>
  <c r="K14" i="6" s="1"/>
  <c r="D10" i="6"/>
  <c r="D23" i="6"/>
  <c r="D24" i="6"/>
  <c r="N19" i="6" s="1"/>
  <c r="C11" i="6"/>
  <c r="Q9" i="6" s="1"/>
  <c r="C10" i="6"/>
  <c r="C24" i="6"/>
  <c r="Q24" i="6" s="1"/>
  <c r="C23" i="6"/>
  <c r="BR25" i="6"/>
  <c r="BS25" i="6" s="1"/>
  <c r="C9" i="6" s="1"/>
  <c r="N14" i="6" s="1"/>
  <c r="D12" i="10"/>
  <c r="P3" i="10" s="1"/>
  <c r="D11" i="10"/>
  <c r="J16" i="10" s="1"/>
  <c r="K29" i="10"/>
  <c r="C28" i="10"/>
  <c r="B35" i="10"/>
  <c r="J37" i="10"/>
  <c r="R52" i="13"/>
  <c r="Y59" i="13"/>
  <c r="F34" i="13" s="1"/>
  <c r="AI64" i="13" s="1"/>
  <c r="D19" i="13"/>
  <c r="S23" i="13" s="1"/>
  <c r="S26" i="13" s="1"/>
  <c r="D39" i="13" s="1"/>
  <c r="H4" i="13" s="1" a="1"/>
  <c r="H4" i="13" s="1"/>
  <c r="U3" i="14"/>
  <c r="W3" i="14" s="1"/>
  <c r="D23" i="14" s="1"/>
  <c r="AD24" i="14"/>
  <c r="F33" i="14" s="1"/>
  <c r="R50" i="14"/>
  <c r="F34" i="14" s="1"/>
  <c r="T13" i="14"/>
  <c r="U14" i="14"/>
  <c r="U15" i="14"/>
  <c r="U9" i="14" s="1"/>
  <c r="W9" i="14" s="1"/>
  <c r="D22" i="14" s="1"/>
  <c r="U5" i="14"/>
  <c r="W5" i="14" s="1"/>
  <c r="D25" i="14" s="1"/>
  <c r="U4" i="14"/>
  <c r="W4" i="14" s="1"/>
  <c r="D24" i="14" s="1"/>
  <c r="T15" i="14"/>
  <c r="Q45" i="14"/>
  <c r="R45" i="14" s="1"/>
  <c r="L28" i="11"/>
  <c r="Y22" i="11" s="1"/>
  <c r="B60" i="11"/>
  <c r="C60" i="11" s="1"/>
  <c r="B59" i="11"/>
  <c r="C59" i="11" s="1"/>
  <c r="B34" i="11"/>
  <c r="B36" i="11" s="1"/>
  <c r="B28" i="11" s="1"/>
  <c r="B66" i="11"/>
  <c r="C66" i="11" s="1"/>
  <c r="B57" i="11"/>
  <c r="C57" i="11" s="1"/>
  <c r="B69" i="11"/>
  <c r="C69" i="11" s="1"/>
  <c r="B58" i="11"/>
  <c r="C58" i="11" s="1"/>
  <c r="B70" i="11"/>
  <c r="C70" i="11" s="1"/>
  <c r="AF30" i="11"/>
  <c r="S114" i="11" s="1"/>
  <c r="B72" i="11"/>
  <c r="C72" i="11" s="1"/>
  <c r="W4" i="10"/>
  <c r="W8" i="10"/>
  <c r="W9" i="10"/>
  <c r="W7" i="10"/>
  <c r="W5" i="10"/>
  <c r="W6" i="10"/>
  <c r="B61" i="11"/>
  <c r="C61" i="11" s="1"/>
  <c r="B67" i="11"/>
  <c r="C67" i="11" s="1"/>
  <c r="B73" i="11"/>
  <c r="C73" i="11" s="1"/>
  <c r="B62" i="11"/>
  <c r="C62" i="11" s="1"/>
  <c r="B65" i="11"/>
  <c r="C65" i="11" s="1"/>
  <c r="B68" i="11"/>
  <c r="C68" i="11" s="1"/>
  <c r="B71" i="11"/>
  <c r="C71" i="11" s="1"/>
  <c r="AN41" i="11"/>
  <c r="N30" i="11" s="1"/>
  <c r="Q30" i="11" s="1"/>
  <c r="T30" i="11" s="1"/>
  <c r="W30" i="11" s="1"/>
  <c r="N32" i="11"/>
  <c r="Q32" i="11" s="1"/>
  <c r="T32" i="11" s="1"/>
  <c r="W32" i="11" s="1"/>
  <c r="N28" i="11"/>
  <c r="Q28" i="11" s="1"/>
  <c r="AC31" i="11"/>
  <c r="J103" i="11" s="1"/>
  <c r="V6" i="10"/>
  <c r="Y9" i="10"/>
  <c r="V4" i="10"/>
  <c r="Y8" i="10"/>
  <c r="V9" i="10"/>
  <c r="Y7" i="10"/>
  <c r="V8" i="10"/>
  <c r="Y6" i="10"/>
  <c r="V7" i="10"/>
  <c r="Y5" i="10"/>
  <c r="V5" i="10"/>
  <c r="AC29" i="11"/>
  <c r="H97" i="11" s="1"/>
  <c r="AC28" i="11"/>
  <c r="F94" i="11" s="1"/>
  <c r="N31" i="11"/>
  <c r="Q31" i="11" s="1"/>
  <c r="N29" i="11"/>
  <c r="Q29" i="11" s="1"/>
  <c r="AC33" i="11"/>
  <c r="AC32" i="11"/>
  <c r="K105" i="11" s="1"/>
  <c r="AC30" i="11"/>
  <c r="I100" i="11" s="1"/>
  <c r="H5" i="14" l="1"/>
  <c r="I5" i="14" s="1"/>
  <c r="U8" i="14"/>
  <c r="W8" i="14" s="1"/>
  <c r="D21" i="14" s="1"/>
  <c r="AB49" i="13"/>
  <c r="AB50" i="13" s="1"/>
  <c r="F33" i="13" s="1"/>
  <c r="AI63" i="13" s="1"/>
  <c r="AG6" i="13"/>
  <c r="H5" i="13" a="1"/>
  <c r="H5" i="13" s="1"/>
  <c r="I5" i="13" s="1"/>
  <c r="I4" i="13"/>
  <c r="S159" i="14"/>
  <c r="S158" i="14" s="1"/>
  <c r="S157" i="14" s="1"/>
  <c r="S156" i="14" s="1"/>
  <c r="S155" i="14" s="1"/>
  <c r="S154" i="14" s="1"/>
  <c r="S162" i="14" s="1"/>
  <c r="S160" i="14"/>
  <c r="W20" i="14"/>
  <c r="W23" i="14" s="1"/>
  <c r="H6" i="14" s="1"/>
  <c r="I6" i="14" s="1"/>
  <c r="AX64" i="11"/>
  <c r="AX61" i="11"/>
  <c r="AX62" i="11"/>
  <c r="AX66" i="11"/>
  <c r="AX65" i="11"/>
  <c r="M107" i="11"/>
  <c r="N33" i="11"/>
  <c r="AX63" i="11"/>
  <c r="H11" i="14" l="1" a="1"/>
  <c r="H11" i="14" s="1"/>
  <c r="H12" i="14" a="1"/>
  <c r="H12" i="14" s="1"/>
  <c r="Q197" i="14"/>
  <c r="AR65" i="11"/>
  <c r="AR64" i="11"/>
  <c r="AR63" i="11"/>
  <c r="AR62" i="11"/>
  <c r="AR61" i="11"/>
  <c r="G33" i="11"/>
  <c r="Q33" i="11" s="1"/>
  <c r="T33" i="11" s="1"/>
  <c r="W33" i="11" s="1"/>
  <c r="AV61" i="11"/>
  <c r="G29" i="11"/>
  <c r="AV65" i="11"/>
  <c r="AV64" i="11"/>
  <c r="AV62" i="11"/>
  <c r="AV63" i="11"/>
  <c r="AW65" i="11"/>
  <c r="G28" i="11"/>
  <c r="AW64" i="11"/>
  <c r="AW63" i="11"/>
  <c r="AW62" i="11"/>
  <c r="AW61" i="11"/>
  <c r="G31" i="11"/>
  <c r="AT63" i="11"/>
  <c r="AT62" i="11"/>
  <c r="AT61" i="11"/>
  <c r="AT65" i="11"/>
  <c r="AT64" i="11"/>
  <c r="AU65" i="11"/>
  <c r="AU64" i="11"/>
  <c r="AU63" i="11"/>
  <c r="AU62" i="11"/>
  <c r="AU61" i="11"/>
  <c r="G30" i="11"/>
  <c r="AS65" i="11"/>
  <c r="AS64" i="11"/>
  <c r="G32" i="11"/>
  <c r="AS63" i="11"/>
  <c r="AS62" i="11"/>
  <c r="AS61" i="11"/>
  <c r="I11" i="14" l="1"/>
  <c r="I12" i="14"/>
  <c r="F30" i="13" l="1"/>
  <c r="U4" i="13" s="1"/>
  <c r="W4" i="13" s="1"/>
  <c r="D23" i="13" s="1"/>
  <c r="Q47" i="13" l="1"/>
  <c r="R47" i="13" s="1"/>
  <c r="F32" i="13" s="1"/>
  <c r="AI62" i="13" s="1"/>
  <c r="AI61" i="13" s="1"/>
  <c r="AI60" i="13" s="1"/>
  <c r="AI59" i="13" s="1"/>
  <c r="AI58" i="13" s="1"/>
  <c r="AI57" i="13" s="1"/>
  <c r="AI56" i="13" s="1"/>
  <c r="AI55" i="13" s="1"/>
  <c r="AI54" i="13" s="1"/>
  <c r="AI53" i="13" s="1"/>
  <c r="AI52" i="13" s="1"/>
  <c r="AI51" i="13" s="1"/>
  <c r="AI50" i="13" s="1"/>
  <c r="AI49" i="13" s="1"/>
  <c r="AI48" i="13" s="1"/>
  <c r="AI47" i="13" s="1"/>
  <c r="AI46" i="13" s="1"/>
  <c r="AI45" i="13" s="1"/>
  <c r="AI44" i="13" s="1"/>
  <c r="AI43" i="13" s="1"/>
  <c r="AI42" i="13" s="1"/>
  <c r="AI41" i="13" s="1"/>
  <c r="AI40" i="13" s="1"/>
  <c r="AI39" i="13" s="1"/>
  <c r="AI38" i="13" s="1"/>
  <c r="AI37" i="13" s="1"/>
  <c r="U15" i="13"/>
  <c r="U9" i="13" s="1"/>
  <c r="W9" i="13" s="1"/>
  <c r="D21" i="13" s="1"/>
  <c r="T13" i="13"/>
  <c r="T15" i="13"/>
  <c r="U14" i="13"/>
  <c r="U3" i="13"/>
  <c r="W3" i="13" s="1"/>
  <c r="D22" i="13" s="1"/>
  <c r="U5" i="13"/>
  <c r="W5" i="13" s="1"/>
  <c r="D24" i="13" s="1"/>
  <c r="U8" i="13" l="1"/>
  <c r="W8" i="13" s="1"/>
  <c r="D20" i="13" s="1"/>
  <c r="S82" i="13"/>
  <c r="S81" i="13" s="1"/>
  <c r="S80" i="13" s="1"/>
  <c r="S79" i="13" s="1"/>
  <c r="S78" i="13" s="1"/>
  <c r="S77" i="13" s="1"/>
  <c r="S76" i="13" s="1"/>
  <c r="S84" i="13" s="1"/>
  <c r="H9" i="13" s="1" a="1"/>
  <c r="H9" i="13" s="1"/>
  <c r="H10" i="13" l="1" a="1"/>
  <c r="H10" i="13" s="1"/>
  <c r="Q119" i="13"/>
  <c r="I9" i="13" l="1"/>
  <c r="I10" i="13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9F7D51AE-C4BD-45DF-ADC9-86BA18E996B9}" keepAlive="1" name="Запрос — Курсы валют на сегодня" description="Соединение с запросом &quot;Курсы валют на сегодня&quot; в книге." type="5" refreshedVersion="6" saveData="1">
    <dbPr connection="Provider=Microsoft.Mashup.OleDb.1;Data Source=$Workbook$;Location=&quot;Курсы валют на сегодня&quot;;Extended Properties=&quot;&quot;" command="SELECT * FROM [Курсы валют на сегодня]"/>
  </connection>
</connections>
</file>

<file path=xl/sharedStrings.xml><?xml version="1.0" encoding="utf-8"?>
<sst xmlns="http://schemas.openxmlformats.org/spreadsheetml/2006/main" count="7113" uniqueCount="4711">
  <si>
    <t>Материал:</t>
  </si>
  <si>
    <t>МДФ</t>
  </si>
  <si>
    <t>ЛДСП</t>
  </si>
  <si>
    <t>Количество дверей</t>
  </si>
  <si>
    <t>Ширина</t>
  </si>
  <si>
    <t>Левая боковина</t>
  </si>
  <si>
    <t>Правая боковина</t>
  </si>
  <si>
    <t>Крыша</t>
  </si>
  <si>
    <t>Донышко</t>
  </si>
  <si>
    <t>Средняя стойка</t>
  </si>
  <si>
    <t>Наименование элементов шкафа</t>
  </si>
  <si>
    <t>Передняя дверь справа</t>
  </si>
  <si>
    <t>Передняя дверь слева</t>
  </si>
  <si>
    <t>Прочие размеры</t>
  </si>
  <si>
    <t>Монтажная ширина</t>
  </si>
  <si>
    <t>Ограничение хода</t>
  </si>
  <si>
    <t>Расстояние от нижнего края двери до пола</t>
  </si>
  <si>
    <t>Расстояние между плоскостями дверей (фасадов)</t>
  </si>
  <si>
    <t>Проем при открывании боковых дверей</t>
  </si>
  <si>
    <t>Проем при открывании центральной двери</t>
  </si>
  <si>
    <t>Обозначение на чертеже</t>
  </si>
  <si>
    <t>EB</t>
  </si>
  <si>
    <t>Позиционирование дверей</t>
  </si>
  <si>
    <t>Двери</t>
  </si>
  <si>
    <t>Треки</t>
  </si>
  <si>
    <t>Длина</t>
  </si>
  <si>
    <t>Левая боковина:</t>
  </si>
  <si>
    <t>Правая боковина:</t>
  </si>
  <si>
    <t>Крыша:</t>
  </si>
  <si>
    <t>Донышко:</t>
  </si>
  <si>
    <t>Средняя стойка:</t>
  </si>
  <si>
    <t>Цоколь:</t>
  </si>
  <si>
    <t>Дополнительно зеркало</t>
  </si>
  <si>
    <t>зеркало</t>
  </si>
  <si>
    <t>Толщина</t>
  </si>
  <si>
    <t>Итого зеркало:</t>
  </si>
  <si>
    <t>Расчет веса двери</t>
  </si>
  <si>
    <t>вес двери</t>
  </si>
  <si>
    <t>вес двери со стеклом</t>
  </si>
  <si>
    <t>˂-- макс.50 кг</t>
  </si>
  <si>
    <t xml:space="preserve"> </t>
  </si>
  <si>
    <t>Артикул каталога</t>
  </si>
  <si>
    <t>Наименование товара</t>
  </si>
  <si>
    <t>ПЕТЛЯ SENSYS 8645I, УГОЛ 110ГР, ЧАШКА TH52D35, НАКЛАДНАЯ НАВЕСКА(B12,5)</t>
  </si>
  <si>
    <t>ПЕТЛЯ SENSYS 8645I, УГОЛ 110ГР, ЧАШКА TH52D35, НА СРЕДНЮЮ СТЕНКУ(B3)</t>
  </si>
  <si>
    <t>ПЕТЛЯ SENSYS 8645I, УГОЛ 110ГР, ЧАШКА TH52D35, ВКЛАДНАЯ НАВЕСКА(B-4)</t>
  </si>
  <si>
    <t>ПЕТЛЯ SENSYS 8645I, УГОЛ 110ГР, ЧАШКА TH53D35, НАКЛАДНАЯ НАВЕСКА(B12,5)</t>
  </si>
  <si>
    <t>ПЕТЛЯ SENSYS 8675, УГОЛ 110ГР, ЧАШКА TH52D35, НАКЛАДНАЯ НАВЕСКА(B12,5)</t>
  </si>
  <si>
    <t>ПЕТЛЯ SENSYS 8675, УГОЛ 110ГР, ЧАШКА TH52D35, НА СРЕДНЮЮ СТЕНКУ(B3)</t>
  </si>
  <si>
    <t>ПЕТЛЯ SENSYS 8675, УГОЛ 110ГР, ЧАШКА TH52D35, ВКЛАДНАЯ НАВЕСКА(B-4)</t>
  </si>
  <si>
    <t>ПЕТЛЯ SENSYS 8631I, УГОЛ 95ГР, ЧАШКА TH52D35, НАКЛАДНАЯ НАВЕСКА(B12,5)</t>
  </si>
  <si>
    <t>ПЕТЛЯ SENSYS 8631I, УГОЛ 95ГР, ЧАШКА TH52D35, НА СРЕДНЮЮ СТЕНКУ(B3)</t>
  </si>
  <si>
    <t>ПЕТЛЯ SENSYS 8631I, УГОЛ 95ГР, ЧАШКА TH52D35, ВКЛАДНАЯ НАВЕСКА(B-4)</t>
  </si>
  <si>
    <t>ПЕТЛЯ SENSYS 8631I, УГОЛ 95ГР, ЧАШКА TH53D35, НАКЛАДНАЯ НАВЕСКА(B12,5)</t>
  </si>
  <si>
    <t>ПЕТЛЯ SENSYS 8661, УГОЛ 95ГР, ЧАШКА TH52D35, НАКЛАДНАЯ НАВЕСКА(B12,5)</t>
  </si>
  <si>
    <t>ПЕТЛЯ SENSYS 8646I, УГОЛ 110ГР, ЧАШКА TH52D35, НАКЛАДНАЯ НАВЕСКА(B12,5)</t>
  </si>
  <si>
    <t>ПЕТЛЯ SENSYS 8646I, УГОЛ 110ГР, ЧАШКА TH52D35, НА СРЕДНЮЮ СТЕНКУ(B3)</t>
  </si>
  <si>
    <t>ПЕТЛЯ SENSYS 8646I, УГОЛ 110ГР, ЧАШКА TH52D35, ВКЛАДНАЯ НАВЕСКА(B-4)</t>
  </si>
  <si>
    <t>ПЕТЛЯ SENSYS 8646I, УГОЛ 110ГР, ЧАШКА TH53D35, НАКЛАДНАЯ НАВЕСКА(B12,5)</t>
  </si>
  <si>
    <t>ПЕТЛЯ SENSYS 8657I, УГОЛ 165ГР, ЧАШКА TH52D35, НАКЛАДНАЯ НАВЕСКА(B12,5)</t>
  </si>
  <si>
    <t>ПЕТЛЯ SENSYS 8657I, УГОЛ 165ГР, ЧАШКА TH52D35, НА СРЕДНЮЮ СТЕНКУ(B3)</t>
  </si>
  <si>
    <t>ПЕТЛЯ SENSYS 8657I, УГОЛ 165ГР, ЧАШКА TH53D35, НАКЛАДНАЯ НАВЕСКА(B12,5)</t>
  </si>
  <si>
    <t>ПЕТЛЯ SENSYS 8639I, УГОЛ КОРПУСА W30, УГОЛ 95ГР, ЧАШКА TH52D35, НАКЛАДНАЯ НАВЕСКА(B2)</t>
  </si>
  <si>
    <t>ПЕТЛЯ SENSYS 8639I, УГОЛ КОРПУСА W30, УГОЛ 95ГР, ЧАШКА TH52D35, ВКЛАДНАЯ НАВЕСКА(B-16)</t>
  </si>
  <si>
    <t>ПЕТЛЯ SENSYS 8639I, УГОЛ КОРПУСА W30, УГОЛ 95ГР, ЧАШКА TH53D35, НАКЛАДНАЯ НАВЕСКА(B2)</t>
  </si>
  <si>
    <t>ПЕТЛЯ SENSYS 8669,УГОЛ КОРПУСА W30,УГОЛ 95ГР,ЧАШКА TH52D35,НАКЛАДНАЯ, B2</t>
  </si>
  <si>
    <t>ПЕТЛЯ SENSYS 8639I, УГОЛ КОРПУСА W45, УГОЛ 95ГР, ЧАШКА TH52D35, НАКЛАДНАЯ НАВЕСКА(B-2)</t>
  </si>
  <si>
    <t>ПЕТЛЯ SENSYS 8639I, УГОЛ КОРПУСА W45, УГОЛ 95ГР, ЧАШКА TH52D35, ВКЛАДНАЯ НАВЕСКА(B-25)</t>
  </si>
  <si>
    <t>ПЕТЛЯ SENSYS 8639I, УГОЛ КОРПУСА W45, УГОЛ 95ГР, ЧАШКА TH53D35, НАКЛАДНАЯ НАВЕСКА(B-2)</t>
  </si>
  <si>
    <t>ПЕТЛЯ SENSYS 8669,УГОЛ КОРПУСА W45,УГОЛ 95ГР,ЧАШКА TH52D35,НАКЛАДНАЯ, B-2</t>
  </si>
  <si>
    <t>ПЕТЛЯ SENSYS 8669,УГОЛ КОРПУСА W45,УГОЛ 95ГР,ЧАШКА TH52D35,ВКЛАДНАЯ, B-25</t>
  </si>
  <si>
    <t>ПЕТЛЯ SENSYS 8639I, УГОЛ КОРПУСА W90, УГОЛ 95ГР, ЧАШКА TH52D35, ВКЛАДНАЯ НАВЕСКА(B4)</t>
  </si>
  <si>
    <t>ПЕТЛЯ SENSYS 8639I, УГОЛ КОРПУСА W90, УГОЛ 95ГР, ЧАШКА TH53D35, ВКЛАДНАЯ НАВЕСКА(B4)</t>
  </si>
  <si>
    <t>ПЕТЛЯ SENSYS 8669,УГОЛ КОРПУСА W90,УГОЛ 95ГР,ЧАШКА TH52D35,ВКЛАДНАЯ, B4</t>
  </si>
  <si>
    <t>ПЕТЛЯ SENSYS 8638I ДЛЯ АЛЮМИНИЕВЫХ РАМ, УГОЛ 95ГР, ЧАШКА TA32, НАКЛАДНАЯ НАВЕСКА(B12, 5)</t>
  </si>
  <si>
    <t>ПЕТЛЯ SENSYS 8638I ДЛЯ АЛЮМИНИЕВЫХ РАМ, УГОЛ 95ГР, ЧАШКА TA32, ВКЛАДНАЯ НАВЕСКА(B-4)</t>
  </si>
  <si>
    <t>ПЕТЛЯ INTERMAT 9930 ДЛЯ УГЛОВЫХ ШКАФОВ, ЧАШКА TH52D35, НАКЛАДНАЯ НАВЕСКА(B24)</t>
  </si>
  <si>
    <t>ПЕТЛЯ INTERMAT 9930 ДЛЯ УГЛОВЫХ ШКАФОВ, ЧАШКА TH53D35, НАКЛАДНАЯ НАВЕСКА(B24)</t>
  </si>
  <si>
    <t>МОНТАЖНАЯ ПЛАНКА SYSTEM 8099 ДЛЯ SENSYS/INTERMAT, L37, D0, ПОД ПРИКРУЧИВАНИЕ</t>
  </si>
  <si>
    <t>МОНТАЖНАЯ ПЛАНКА SYSTEM 8099 ДЛЯ SENSYS/INTERMAT, L37, D1,5, ПОД ПРИКРУЧИВАНИЕ</t>
  </si>
  <si>
    <t>МОНТАЖНАЯ ПЛАНКА SYSTEM 8099 ДЛЯ SENSYS/INTERMAT, L37, D3, ПОД ПРИКРУЧИВАНИЕ</t>
  </si>
  <si>
    <t>МОНТАЖНАЯ ПЛАНКА SYSTEM 8099 ДЛЯ SENSYS/INTERMAT, L37, D5, ПОД ПРИКРУЧИВАНИЕ</t>
  </si>
  <si>
    <t>МОНТАЖНАЯ ПЛАНКА SYSTEM 8099 ДЛЯ SENSYS/INTERMAT, L28, D0, ЕВРОВИНТЫ</t>
  </si>
  <si>
    <t>МОНТАЖНАЯ ПЛАНКА SYSTEM 8099 ДЛЯ SENSYS/INTERMAT, L28, D3, ЕВРОВИНТЫ</t>
  </si>
  <si>
    <t>МОНТАЖНАЯ ПЛАНКА SYSTEM 8099 ДЛЯ SENSYS/INTERMAT, L37, D0, ЕВРОВИНТЫ</t>
  </si>
  <si>
    <t>МОНТАЖНАЯ ПЛАНКА SYSTEM 8099 ДЛЯ SENSYS/INTERMAT, L37, D1,5, ЕВРОВИНТЫ</t>
  </si>
  <si>
    <t>МОНТАЖНАЯ ПЛАНКА SYSTEM 8099 ДЛЯ SENSYS/INTERMAT, L37, D3, ЕВРОВИНТЫ</t>
  </si>
  <si>
    <t>МОНТАЖНАЯ ПЛАНКА SYSTEM 8099 ДЛЯ SENSYS/INTERMAT, L37, D5, ЕВРОВИНТЫ</t>
  </si>
  <si>
    <t>МОНТАЖНАЯ ПЛАНКА SYSTEM 8099 HETTICH DIRECT ДЛЯ SENSYS/INTERMAT, L37, D3, ВИНТЫ</t>
  </si>
  <si>
    <t>МОНТАЖНАЯ ПЛАНКА SYSTEM 8099 HETTICH DIRECT ДЛЯ SENSYS/INTERMAT, L37, D1,5, ВИНТЫ</t>
  </si>
  <si>
    <t>МОНТАЖНАЯ ПЛАНКА ЛИНЕЙНАЯ SYSTEM 8099 SENSYS/INTERMAT, L20, D0,5, ПОД ПРИКРУЧИВАНИЕ</t>
  </si>
  <si>
    <t>МОНТАЖНАЯ ПЛАНКА ЛИНЕЙНАЯ SYSTEM 8099 SENSYS/INTERMAT, L20, D3, ПОД ПРИКРУЧИВАНИЕ</t>
  </si>
  <si>
    <t>МОНТАЖНАЯ ПЛАНКА SYSTEM 8099 ДЛЯ SENSYS/INTERMAT, L37, D0, ЕВРОВИНТЫ, ЭКСЦ.</t>
  </si>
  <si>
    <t>МОНТАЖНАЯ ПЛАНКА SYSTEM 8099 ДЛЯ SENSYS/INTERMAT, L37, D1,5, ЕВРОВИНТЫ, ЭКСЦ.</t>
  </si>
  <si>
    <t>МОНТАЖНАЯ ПЛАНКА SYSTEM 8099 ДЛЯ SENSYS/INTERMAT, L37, D3, ЕВРОВИНТЫ, ЭКСЦ.</t>
  </si>
  <si>
    <t>МОНТАЖНАЯ ПЛАНКА SYSTEM 8099 ДЛЯ SENSYS/INTERMAT, L37, D5, ЕВРОВИНТЫ, ЭКСЦ.</t>
  </si>
  <si>
    <t>МОНТАЖНАЯ ПЛАНКА SYSTEM 8099 HETTICH DIRECT ДЛЯ SENSYS/INTERMAT, L37, D0, ВИНТЫ, ЭКСЦЕНТРИК</t>
  </si>
  <si>
    <t>МОНТАЖНАЯ ПЛАНКА SYSTEM 8099 HETTICH DIRECT ДЛЯ SENSYS/INTERMAT, L37, D1,5, ВИНТЫ, ЭКСЦЕНТРИК</t>
  </si>
  <si>
    <t>МОНТАЖНАЯ ПЛАНКА SYSTEM 8099 HETTICH DIRECT ДЛЯ SENSYS/INTERMAT, L37, D3, ВИНТЫ, ЭКСЦЕНТРИК</t>
  </si>
  <si>
    <t>МОНТАЖНАЯ ПЛАНКА ЛИНЕЙНАЯ SYSTEM 8099,L20,D1,5,ПРИКРУЧ.,ЭКСЦ.</t>
  </si>
  <si>
    <t>МОНТАЖНАЯ ПЛАНКА ЛИНЕЙНАЯ SYSTEM 8099,L20,D3,ПРИКРУЧ.,ЭКСЦ.</t>
  </si>
  <si>
    <t>МОНТАЖНАЯ ПЛАНКА ЛИНЕЙНАЯ SYSTEM 8099,L20,D1,5,ЕВРОВИНТЫ,ЭКСЦ.</t>
  </si>
  <si>
    <t>МОНТАЖНАЯ ПЛАНКА ЛИНЕЙНАЯ SYSTEM 8099,L20,D3,ЕВРОВИНТЫ,ЭКСЦ.</t>
  </si>
  <si>
    <t>ПАРАЛЛЕЛЬНЫЙ АДАПТЕР МОНТАЖНЫХ ПЛАНОК, D8, ЦИНКОВОЕ ЛИТЬЕ, НИКЕЛИРОВАННЫЙ</t>
  </si>
  <si>
    <t>ПАРАЛЛЕЛЬНЫЙ АДАПТЕР МОНТАЖНЫХ ПЛАНОК, D12, ЦИНКОВОЕ ЛИТЬЕ, НИКЕЛИРОВАННЫЙ</t>
  </si>
  <si>
    <t>ПАРАЛЛЕЛЬНЫЙ АДАПТЕР МОНТАЖНЫХ ПЛАНОК, D22, ЦИНКОВОЕ ЛИТЬЕ, НИКЕЛИРОВАННЫЙ</t>
  </si>
  <si>
    <t>МОНТАЖНАЯ ПЛАНКА ПАРАЛЛЕЛЬНОГО АДАПТЕРА, D0, ПОД ПРИКРУЧИВАНИЕ, ЦИНК. ЛИТЬЕ, НИКЕЛИРОВАННАЯ</t>
  </si>
  <si>
    <t>МОНТАЖНАЯ ПЛАНКА ПАРАЛЛЕЛЬНОГО АДАПТЕРА, D1,5, ПОД ПРИКРУЧИВАНИЕ, ЦИНК. ЛИТЬЕ, НИКЕЛИРОВАННАЯ</t>
  </si>
  <si>
    <t>МОНТАЖНАЯ ПЛАНКА ПАРАЛЛЕЛЬНОГО АДАПТЕРА, D3, ПОД ПРИКРУЧИВАНИЕ, ЦИНК. ЛИТЬЕ, НИКЕЛИРОВАННАЯ</t>
  </si>
  <si>
    <t>МОНТАЖНАЯ ПЛАНКА ПАРАЛЛЕЛЬНОГО АДАПТЕРА, D0, ЕВРОВИНТЫ, ЦИНК. ЛИТЬЕ, НИКЕЛИРОВАННАЯ</t>
  </si>
  <si>
    <t>МОНТАЖНАЯ ПЛАНКА ПАРАЛЛЕЛЬНОГО АДАПТЕРА, D1,5, ЕВРОВИНТЫ, ЦИНК. ЛИТЬЕ, НИКЕЛИРОВАННАЯ</t>
  </si>
  <si>
    <t>МОНТАЖНАЯ ПЛАНКА ПАРАЛЛЕЛЬНОГО АДАПТЕРА, D3, ЕВРОВИНТЫ, ЦИНК. ЛИТЬЕ, НИКЕЛИРОВАННАЯ</t>
  </si>
  <si>
    <t>УГЛОВОЙ АДАПТЕР МОНТАЖНЫХ ПЛАНОК SYSTEM 8099, УГОЛ 5ГР, ЦИНКОВОЕ ЛИТЬЕ, НИКЕЛИРОВАННЫЙ</t>
  </si>
  <si>
    <t>УГЛОВОЙ АДАПТЕР МОНТАЖНЫХ ПЛАНОК SYSTEM 8099, УГОЛ 10ГР, ЦИНКОВОЕ ЛИТЬЕ, НИКЕЛИРОВАННЫЙ</t>
  </si>
  <si>
    <t>УГЛОВОЙ АДАПТЕР МОНТАЖНЫХ ПЛАНОК SYSTEM 8099, УГОЛ 15ГР, ЦИНКОВОЕ ЛИТЬЕ, НИКЕЛИРОВАННЫЙ</t>
  </si>
  <si>
    <t>УГЛОВОЙ АДАПТЕР МОНТАЖНЫХ ПЛАНОК SYSTEM 8099, УГОЛ 20ГР, ЦИНКОВОЕ ЛИТЬЕ, НИКЕЛИРОВАННЫЙ</t>
  </si>
  <si>
    <t>ЗАГЛУШКА НА КОНСОЛЬ ПЕТЛИ SENSYS, С ЛОГОТИПОМ HETTICH, СТАЛЬ</t>
  </si>
  <si>
    <t>ЗАГЛУШКА НА КОНСОЛЬ ПЕТЛИ SENSYS 8657I, С ЛОГОТИПОМ HETTICH, ПЛАСТИК</t>
  </si>
  <si>
    <t>ЗАГЛУШКА ЧАШКИ ПЕТЛИ SENSYS</t>
  </si>
  <si>
    <t>ДЕМПФЕР НА ОТКРЫВАНИЕ SENSYS 8657I ДЛЯ НАКЛАДНОЙ НАВЕСКИ, ПЛАСТИК</t>
  </si>
  <si>
    <t>ДЕМПФЕР НА ОТКРЫВАНИЕ SENSYS 8657I ДЛЯ НАВЕСКИ НА СРЕДНЮЮ СТЕНКУ, ПЛАСТИК</t>
  </si>
  <si>
    <t>АДАПТЕР ГЛУБИНЫ ЧАШКИ ПЕТЛИ SENSYS, T1, 8, ПЛАСТИК</t>
  </si>
  <si>
    <t>АДАПТЕР ГЛУБИНЫ ЧАШКИ ПЕТЛИ SENSYS, T2,7, ПЛАСТИК</t>
  </si>
  <si>
    <t>ОГРАНИЧИТЕЛЬ УГЛА ОТКРЫВАНИЯ ДЛЯ SENSYS 8645I, 110ГР/85ГР, ПЛАСТИК</t>
  </si>
  <si>
    <t>ОГРАНИЧИТЕЛЬ УГЛА ОТКРЫВАНИЯ ДЛЯ SENSYS 8646I,110ГР/85ГР,ПЛАСТИК</t>
  </si>
  <si>
    <t>ОГРАНИЧИТЕЛЬ УГЛА ОТКРЫВАНИЯ УГЛОВЫХ ПЕТЕЛЬ ДЛЯ SENSYS 8639I, 95ГР/85ГР, ПЛАСТИК</t>
  </si>
  <si>
    <t>ОГРАНИЧИТЕЛЬ УГЛА ОТКРЫВАНИЯ ДЛЯ SENSYS 8638I, 95ГР/85ГР, ПЛАСТИК</t>
  </si>
  <si>
    <t>ОГРАНИЧИТЕЛЬ УГЛА ОТКРЫВАНИЯ ДЛЯ SENSYS 8657I, 105ГР/120ГР, ПЛАСТИК</t>
  </si>
  <si>
    <t>ОГРАНИЧИТЕЛЬ УГЛА ОТКРЫВАНИЯ ДЛЯ SENSYS 8657I, 90ГР/135ГР, ПЛАСТИК</t>
  </si>
  <si>
    <t>ОГРАНИЧИТЕЛЬ УГЛА ОТКРЫВАНИЯ ДЛЯ SENSYS 8631I, 95ГР/85ГР</t>
  </si>
  <si>
    <t>МОНТАЖНОЕ ПРИСПОСОБЛЕНИЕ ДЛЯ ОГРАНИЧИТЕЛЯ УГЛА ОТКРЫВАНИЯ SENSYS 8645I/8639IW, ПЛАСТИК</t>
  </si>
  <si>
    <t>ВИНТ С ПОТАЙНОЙ ГОЛОВКОЙ, D3, 5Х16, НИКЕЛИРОВАННЫЙ</t>
  </si>
  <si>
    <t>ВИНТ С ПОТАЙНОЙ ГОЛОВКОЙ, D6, 3Х14, ОЦИНКОВАННЫЙ</t>
  </si>
  <si>
    <t>ШУРУП С ПОТАЙНОЙ ГОЛОВКОЙ ДЛЯ АЛЮМИНИЕВЫХ РАМОК, D3, 5Х9,5, НИКЕЛИРОВАННЫЙ</t>
  </si>
  <si>
    <t>СПЕЦИАЛЬНЫЙ ВИНТ С ПОТАЙНОЙ ГОЛОВКОЙ, D4*11</t>
  </si>
  <si>
    <t>СПЕЦИАЛЬНЫЙ ВИНТ С ПОТАЙНОЙ ГОЛОВКОЙ ДЛЯ ЧАШКИ ДЛЯ ТВЕРДЫХ МАТЕРИАЛОВ,D5Х8</t>
  </si>
  <si>
    <t>АМОРТИЗАТОР, ПОД ПРИКЛЕИВАНИЕ, D8, H1,7, ПЛАСТИК, ПРОЗРАЧНЫЙ</t>
  </si>
  <si>
    <t>АМОРТИЗАТОР, ПОД ЗАПРЕССОВКУ, D8/D5, H1,5, ПЛАСТИК, ПРОЗРАЧНЫЙ</t>
  </si>
  <si>
    <t>ПЕТЛЯ SENSYS 8645I,УГОЛ 110ГР,ЧАШКА TH52D35,СРЕДНЯЯ СТЕНКА, B3,ЧЕРНЫЙ ОБСИДИАН</t>
  </si>
  <si>
    <t>ПЕТЛЯ SENSYS 8657I,УГОЛ 165ГР,ЧАШКА TH52D35,СРЕДНЯЯ СТЕНКА, B3,ЧЕРНЫЙ ОБСИДИАН</t>
  </si>
  <si>
    <t>МОНТАЖНАЯ ПЛАНКА SYSTEM 8099 ДЛЯ SENSYS,L37,D0,ЕВРОВИНТЫ,ЧЕРНЫЙ ОБСИДИАН</t>
  </si>
  <si>
    <t>МОНТАЖНАЯ ПЛАНКА SYSTEM 8099 ДЛЯ SENSYS,L37,D1,5,ЕВРОВИНТЫ,ЧЕРНЫЙ ОБСИДИАН</t>
  </si>
  <si>
    <t>МОНТАЖНАЯ ПЛАНКА SYSTEM 8099 ДЛЯ SENSYS,L37,D3,ЕВРОВИНТЫ,ЧЕРНЫЙ ОБСИДИАН</t>
  </si>
  <si>
    <t>МОНТАЖНАЯ ПЛАНКА SYSTEM 8099 ДЛЯ SENSYS,L37,D5,ЕВРОВИНТЫ,ЧЕРНЫЙ ОБСИДИАН</t>
  </si>
  <si>
    <t>МОНТАЖНАЯ ПЛАНКА SYSTEM 8099 ДЛЯ SENSYS,L37,D0,ЕВРОВИНТЫ,ЭКСЦ.,ЧЕРНЫЙ ОБСИДИАН</t>
  </si>
  <si>
    <t>МОНТАЖНАЯ ПЛАНКА SYSTEM 8099 ДЛЯ SENSYS,L37,D1,5,ЕВРОВИНТЫ,ЭКСЦ.,ЧЕРНЫЙ ОБСИДИАН</t>
  </si>
  <si>
    <t>МОНТАЖНАЯ ПЛАНКА SYSTEM 8099 ДЛЯ SENSYS,L37,D3,ЕВРОВИНТЫ,ЭКСЦ.,ЧЕРНЫЙ ОБСИДИАН</t>
  </si>
  <si>
    <t>МОНТАЖНАЯ ПЛАНКА SYSTEM 8099 ДЛЯ SENSYS,L37,D5,ЕВРОВИНТЫ,ЭКСЦ.,ЧЕРНЫЙ ОБСИДИАН</t>
  </si>
  <si>
    <t>МОНТАЖНАЯ ПЛАНКА ЛИНЕЙНАЯ SYSTEM 8099,L20,D1,5,ПРИКРУЧ.,ЭКСЦ.,ЧЕРНЫЙ ОБСИДИАН</t>
  </si>
  <si>
    <t>МОНТАЖНАЯ ПЛАНКА ЛИНЕЙНАЯ SYSTEM 8099,L20,D3,ПРИКРУЧ.,ЭКСЦ.,ЧЕРНЫЙ ОБСИДИАН</t>
  </si>
  <si>
    <t>ЗАГЛУШКА НА КОНСОЛЬ ПЕТЛИ SENSYS,С ЛОГОТИПОМ HETTICH,СТАЛЬ,ЧЕРНЫЙ ОБСИДИАН</t>
  </si>
  <si>
    <t>ЗАГЛУШКА ЧАШКИ ПЕТЛИ SENSYS,ЧЕРНЫЙ ОБСИДИАН</t>
  </si>
  <si>
    <t>АДАПТЕР МЕХАНИЗМА PUSH TO OPEN DESIGN,ПРИКРУЧ.,ЦИНКОВОЕ ЛИТЬЕ,ЧЕРНЫЙ ОБСИДИАН</t>
  </si>
  <si>
    <t>КОМПЛЕКТ КЛЕЕВОГО АДАПТЕРА ДЛЯ SENSYS</t>
  </si>
  <si>
    <t>ПЕТЛЯ INTERMAT 9943, УГОЛ 110ГР, ЧАШКА TH42D35, НАКЛАДНАЯ НАВЕСКА(B12,5)</t>
  </si>
  <si>
    <t>ПЕТЛЯ INTERMAT 9943, УГОЛ 110ГР, ЧАШКА TH42D35, НА СРЕДНЮЮ СТЕНКУ(B3)</t>
  </si>
  <si>
    <t>ПЕТЛЯ INTERMAT 9943, УГОЛ 110ГР, ЧАШКА TH42D35, ВКЛАДНАЯ НАВЕСКА(B-3,5)</t>
  </si>
  <si>
    <t>ПЕТЛЯ INTERMAT 9943, УГОЛ 110ГР, ЧАШКА TH43D35, НАКЛАДНАЯ НАВЕСКА(B12,5)</t>
  </si>
  <si>
    <t>ПЕТЛЯ INTERMAT 9973, УГОЛ 110ГР, ЧАШКА TH42D35, НАКЛАДНАЯ НАВЕСКА(B12,5)</t>
  </si>
  <si>
    <t>ПЕТЛЯ INTERMAT 9973, УГОЛ 110ГР, ЧАШКА TH42D35, НА СРЕДНЮЮ СТЕНКУ(B3)</t>
  </si>
  <si>
    <t>ПЕТЛЯ INTERMAT 9973, УГОЛ 110ГР, ЧАШКА TH42D35, ВКЛАДНАЯ НАВЕСКА(B-3,5)</t>
  </si>
  <si>
    <t>ПЕТЛЯ INTERMAT 9936, УГОЛ 95ГР, ЧАШКА TH42D35, НАКЛАДНАЯ НАВЕСКА(B12,5)</t>
  </si>
  <si>
    <t>ПЕТЛЯ INTERMAT 9936, УГОЛ 95ГР, ЧАШКА TH42D35, НА СРЕДНЮЮ СТЕНКУ(B3)</t>
  </si>
  <si>
    <t>ПЕТЛЯ INTERMAT 9936, УГОЛ 95ГР, ЧАШКА TH42D35, ВКЛАДНАЯ НАВЕСКА(B-3,5)</t>
  </si>
  <si>
    <t>ПЕТЛЯ INTERMAT 9966, УГОЛ 95ГР, ЧАШКА TH42D35, НАКЛАДНАЯ НАВЕСКА(B12,5)</t>
  </si>
  <si>
    <t>ПЕТЛЯ INTERMAT 9935 ДЛЯ ПРОФИЛЬНЫХ ДВЕРЕЙ, УГОЛ 95ГР, ЧАШКА TH22D40, НАКЛАДНАЯ НАВЕСКА(B18)</t>
  </si>
  <si>
    <t>ПЕТЛЯ INTERMAT 9935 ДЛЯ ПРОФИЛЬНЫХ ДВЕРЕЙ, УГОЛ 95ГР, ЧАШКА TH22D40, НА СРЕДНЮЮ СТЕНКУ(B8)</t>
  </si>
  <si>
    <t>ПЕТЛЯ INTERMAT 9935 ДЛЯ ПРОФИЛЬНЫХ ДВЕРЕЙ, УГОЛ 95ГР, ЧАШКА TH22D40, ВКЛАДНАЯ НАВЕСКА(B-3)</t>
  </si>
  <si>
    <t>ПЕТЛЯ INTERMAT 9944, УГОЛ 125ГР, ЧАШКА TH42D35, НАКЛАДНАЯ НАВЕСКА(B12,5)</t>
  </si>
  <si>
    <t>ПЕТЛЯ INTERMAT 9944, УГОЛ 125ГР, ЧАШКА TH43D35, НАКЛАДНАЯ НАВЕСКА(B12,5)</t>
  </si>
  <si>
    <t>ПЕТЛЯ SENSYS 8657, УГОЛ 165ГР, ЧАШКА TH42D35, НАКЛАДНАЯ НАВЕСКА(B12,5)</t>
  </si>
  <si>
    <t>ПЕТЛЯ INTERMAT 9936,УГОЛ КОРПУСА W20,УГОЛ 95ГР,ЧАШКА TH42D35,НАКЛАДНАЯ, B7</t>
  </si>
  <si>
    <t>ПЕТЛЯ INTERMAT 9936,УГОЛ КОРПУСА W30,УГОЛ 95ГР,ЧАШКА TH42D35,НАКЛАДНАЯ, B7</t>
  </si>
  <si>
    <t>ПЕТЛЯ INTERMAT 9936,УГОЛ КОРПУСА W30,УГОЛ 95ГР,ЧАШКА TH42D35,ВКЛАДНАЯ, B-10</t>
  </si>
  <si>
    <t>ПЕТЛЯ INTERMAT 9936,УГОЛ КОРПУСА W45,УГОЛ 95ГР,ЧАШКА TH42D35,НАКЛАДНАЯ, B6</t>
  </si>
  <si>
    <t>ПЕТЛЯ INTERMAT 9936,УГОЛ КОРПУСА W45,УГОЛ 95ГР,ЧАШКА TH42D35,ВКЛАДНАЯ, B-17</t>
  </si>
  <si>
    <t>ПЕТЛЯ INTERMAT 9936,УГОЛ КОРПУСА W45,УГОЛ 95ГР,ЧАШКА TH43D35,НАКЛАДНАЯ, B6</t>
  </si>
  <si>
    <t>ПЕТЛЯ INTERMAT 9966, УГОЛ КОРПУСА W45, УГОЛ 95ГР, ЧАШКА TH42D35, НАКЛАДНАЯ НАВЕСКА(B0)</t>
  </si>
  <si>
    <t>ПЕТЛЯ INTERMAT 9966, УГОЛ КОРПУСА W45, УГОЛ 95ГР, ЧАШКА TH42D35, НАКЛАДНАЯ НАВЕСКА(B6)</t>
  </si>
  <si>
    <t>ПЕТЛЯ INTERMAT 9936,УГОЛ КОРПУСА W90,УГОЛ 95ГР,ЧАШКА TH42D35,НАКЛАДНАЯ, B22</t>
  </si>
  <si>
    <t>ПЕТЛЯ INTERMAT 9936,УГОЛ КОРПУСА W90,УГОЛ 95ГР,ЧАШКА TH42D35,ВКЛАДНАЯ, B5</t>
  </si>
  <si>
    <t>ПЕТЛЯ INTERMAT 9936,УГОЛ КОРПУСА W90,УГОЛ 95ГР,ЧАШКА TH43D35,ВКЛАДНАЯ, B5</t>
  </si>
  <si>
    <t>ПЕТЛЯ INTERMAT 9966,УГОЛ КОРПУСА W90,УГОЛ 95ГР,ЧАШКА TH42D35,НАКЛАДНАЯ, B22</t>
  </si>
  <si>
    <t>ПЕТЛЯ INTERMAT 9966, УГОЛ КОРПУСА W90, УГОЛ 95ГР, ЧАШКА TH42D35, ВКЛАДНАЯ НАВЕСКА(B5)</t>
  </si>
  <si>
    <t>ПЕТЛЯ INTERMAT 9944,УГОЛ КОРПУСА W-30,УГОЛ 125ГР,ЧАШКА TH42D35,НАКЛАДНАЯ, B12</t>
  </si>
  <si>
    <t>ПЕТЛЯ INTERMAT 9944,УГОЛ КОРПУСА W-45,УГОЛ 125ГР,ЧАШКА TH42D35,НАКЛАДНАЯ, B10</t>
  </si>
  <si>
    <t>ПЕТЛЯ INTERMAT 9924,УГОЛ 95ГР,ЧАШКА TH42D26,НАКЛАДНАЯ, B11</t>
  </si>
  <si>
    <t>ПЕТЛЯ INTERMAT 9904 ДЛЯ СТЕКЛ. ДВЕРЕЙ,УГОЛ 95ГР,ЧАШКА TU12D26,НАКЛАДНАЯ, B11</t>
  </si>
  <si>
    <t>ПЕТЛЯ INTERMAT 9904 ДЛЯ СТЕКЛ. ДВЕРЕЙ,УГОЛ 95ГР,ЧАШКА TU12D26,ВКЛАДНАЯ, B-4</t>
  </si>
  <si>
    <t>ДЕКОРАТИВНАЯ ЗАГЛУШКА ЧАШКИ ПЕТЛИ ТИП А, ПЛАСТИК, ЦВЕТ МАТОВЫЙ НИКЕЛЬ</t>
  </si>
  <si>
    <t>ДЕКОРАТИВНАЯ ЗАГЛУШКА ЧАШКИ ПЕТЛИ ТИП А, ПЛАСТИК, ЦВЕТ ЧЕРНЫЙ</t>
  </si>
  <si>
    <t>ПЕТЛЯ INTERMAT 9936 ДЛЯ АЛЮМИНИЕВЫХ РАМ, УГОЛ 95ГР, ЧАШКА TA22, НАКЛАДНАЯ НАВЕСКА(B13,5)</t>
  </si>
  <si>
    <t>ПЕТЛЯ INTERMAT 9936 ДЛЯ АЛЮМИНИЕВЫХ РАМ, УГОЛ 95ГР, ЧАШКА TA22, ВКЛАДНАЯ НАВЕСКА(B-2,5)</t>
  </si>
  <si>
    <t>ЗАГЛУШКА НА КОНСОЛЬ ПЕТЛИ INTERMAT, С ЛОГОТИПОМ HETTICH, СТАЛЬ</t>
  </si>
  <si>
    <t>ОГРАНИЧИТЕЛЬ УГЛА ОТКРЫВАНИЯ ДЛЯ ПЕТЕЛЬ INTERMAT 9943, 110ГР/85ГР, ПЛАСТИК</t>
  </si>
  <si>
    <t>ОГРАНИЧИТЕЛЬ УГЛА ОТКРЫВАНИЯ ДЛЯ INTERMAT 9936/9936W,95ГР/85ГР</t>
  </si>
  <si>
    <t>ВИНТ СО СФЕРИЧЕСКОЙ ГОЛОВКОЙ Д ЛЯ ПЕТЛИ ДЛЯ СТЕКЛЯННЫХ ДВЕРЕЙ ,5,5-6,5 ММ,НИКЕЛИРОВАННЫЙ</t>
  </si>
  <si>
    <t>ДЕМПФЕР SILENT SYSTEM ДЛЯ INTERMAT 9943/9944, МОНТАЖ В ЧАШКУ ПЕТЛИ, НАКЛАДНАЯ НАВЕСКА, ЦИНК.</t>
  </si>
  <si>
    <t>ДЕМПФЕР SILENT SYSTEM ДЛЯ INTERMAT, ДЛЯ ЗАЩЕЛКИВАНИЯ, НАКЛАДНАЯ НАВЕСКА, ЦИНКОВОЕ ЛИТЬЕ</t>
  </si>
  <si>
    <t>ДЕМПФЕР SILENT SYSTEM ДЛЯ INTERMAT, ПОД ПРИКРУЧИВАНИЕ, ЦИНКОВОЕ ЛИТЬЕ</t>
  </si>
  <si>
    <t>ДЕМПФЕР SILENT SYSTEM ДЛЯ INTERMAT, ПОД ПРИКРУЧИВАНИЕ, ВКЛАДНАЯ НАВЕСКА, ЦИНКОВОЕ ЛИТЬЕ</t>
  </si>
  <si>
    <t>УНИВЕРСАЛЬНЫЙ ДЕМПФЕР SILENT SYSTEM ДЛЯ ПЕТЕЛЬ,ПОД ЗАПРЕССОВКУ,ПЛАСТИК</t>
  </si>
  <si>
    <t>УНИВЕРСАЛЬНЫЙ ДЕМПФЕР SILENT SYSTEM ДЛЯ ПЕТЕЛЬ, ПОД ПРИКРУЧИВАНИЕ, ПЛАСТИК</t>
  </si>
  <si>
    <t>УНИВЕРСАЛЬНЫЙ ДЕМПФЕР SILENT SYSTEM ДЛЯ ПЕТЕЛЬ, ПОД ПРИКРУЧИВАНИЕ, ВКЛАДНАЯ НАВЕСКА, ПЛАСТИК</t>
  </si>
  <si>
    <t>МЕХАНИЗМ PUSH TO OPEN SILENT ДЛЯ ПЕТЕЛЬ,АНТРАЦИТ</t>
  </si>
  <si>
    <t>МЕХАНИЗМ PUSH TO OPEN SILENT ДЛЯ ПЕТЕЛЬ,БЕЛЫЙ</t>
  </si>
  <si>
    <t>МЕХАНИЗМ PUSH TO OPEN SILENT ДЛЯ ПЕТЕЛЬ,СЕРЫЙ</t>
  </si>
  <si>
    <t>МЕХАНИЗМ PUSH TO OPEN PIN ДЛЯ ПЕТЕЛЬ, ПОД ПРИКРУЧИВАНИЕ, ДЛИННЫЙ ХОД, ЦВЕТ АНТРАЦИТ</t>
  </si>
  <si>
    <t>МЕХАНИЗМ PUSH TO OPEN PIN ДЛЯ ПЕТЕЛЬ, ПОД ПРИКРУЧИВАНИЕ, ДЛИННЫЙ ХОД, ЦВЕТ СВЕТЛО-СЕРЫЙ</t>
  </si>
  <si>
    <t>МЕХАНИЗМ PUSH TO OPEN PIN ДЛЯ ПЕТЕЛЬ, ПОД ПРИКРУЧИВАНИЕ, ДЛИННЫЙ ХОД, ЦВЕТ БЕЛЫЙ</t>
  </si>
  <si>
    <t>МЕХАНИЗМ PUSH TO OPEN PIN ДЛЯ ПЕТЕЛЬ, ПОД ЗАПРЕССОВКУ, ДЛИННЫЙ ХОД, ЦВЕТ СВЕТЛО СЕРЫЙ</t>
  </si>
  <si>
    <t>МЕХАНИЗМ PUSH TO OPEN MAGNET ДЛЯ ПЕТЕЛЬ, ПОД ПРИКРУЧИВАНИЕ, КОРОТКИЙ ХОД, ЦВЕТ АНТРАЦИТ</t>
  </si>
  <si>
    <t>МЕХАНИЗМ PUSH TO OPEN MAGNET ДЛЯ ПЕТЕЛЬ, ПОД ПРИКРУЧИВАНИЕ, КОРОТКИЙ ХОД, ЦВЕТ СВЕТЛО-СЕРЫЙ</t>
  </si>
  <si>
    <t>МЕХАНИЗМ PUSH TO OPEN MAGNET ДЛЯ ПЕТЕЛЬ, ПОД ПРИКРУЧИВАНИЕ, КОРОТКИЙ ХОД, ЦВЕТ БЕЛЫЙ</t>
  </si>
  <si>
    <t>МЕХАНИЗМ PUSH TO OPEN MAGNET ДЛЯ ПЕТЕЛЬ, ПОД ПРИКРУЧИВАНИЕ, ДЛИННЫЙ ХОД, ЦВЕТ АНТРАЦИТ</t>
  </si>
  <si>
    <t>МЕХАНИЗМ PUSH TO OPEN MAGNET ДЛЯ ПЕТЕЛЬ, ПОД ПРИКРУЧИВАНИЕ, ДЛИННЫЙ ХОД, ЦВЕТ СВЕТЛО-СЕРЫЙ</t>
  </si>
  <si>
    <t>МЕХАНИЗМ PUSH TO OPEN MAGNET ДЛЯ ПЕТЕЛЬ, ПОД ПРИКРУЧИВАНИЕ, ДЛИННЫЙ ХОД, ЦВЕТ БЕЛЫЙ</t>
  </si>
  <si>
    <t>МЕХАНИЗМ PUSH TO OPEN MAGNET ДЛЯ ПЕТЕЛЬ, ПОД ЗАПРЕССОВКУ, КОРОТКИЙ ХОД, ЦВЕТ СВЕТЛО-СЕРЫЙ</t>
  </si>
  <si>
    <t>МЕХАНИЗМ PUSH TO OPEN MAGNET ДЛЯ ПЕТЕЛЬ, ПОД ЗАПРЕССОВКУ, КОРОТКИЙ ХОД, ЦВЕТ БЕЛЫЙ</t>
  </si>
  <si>
    <t>МЕХАНИЗМ PUSH TO OPEN MAGNET ДЛЯ ПЕТЕЛЬ, ПОД ЗАПРЕССОВКУ, ДЛИННЫЙ ХОД, ЦВЕТ СВЕТЛО-СЕРЫЙ</t>
  </si>
  <si>
    <t>АДАПТЕР МЕХАНИЗМА PUSH TO OPEN DESIGN, ПОД ПРИКРУЧИВАНИЕ, ЦИНКОВОЕ ЛИТЬЕ, НИКЕЛИРОВАННЫЙ</t>
  </si>
  <si>
    <t>ОТВЕТНАЯ ПЛАНКА МЕХАНИЗМА PUSH TO OPEN, ПОД ПРИКЛЕИВАНИЕ, СТАЛЬ, НИКЕЛИРОВАННАЯ</t>
  </si>
  <si>
    <t>ОТВЕТНАЯ ПЛАНКА МЕХАНИЗМА PUSH TO OPEN, ПОД ПРИКРУЧИВАНИЕ, СТАЛЬ, НИКЕЛИРОВАННАЯ</t>
  </si>
  <si>
    <t>ОТВЕТНАЯ ПЛАНКА МЕХАНИЗМА PUSH TO OPEN, ПОД ЗАПРЕССОВКУ, СТАЛЬ, НИКЕЛИРОВАННАЯ</t>
  </si>
  <si>
    <t>ЭЛЕКТРОМЕХАНИЧЕСКАЯ СИСТЕМА ОТКРЫВАНИЯ EASYS 200 ДЛЯ ХОЛОДИЛЬНИКОВ</t>
  </si>
  <si>
    <t>ПЕТЛЯ SLIDEON 2333, УГОЛ 95ГР, ЧАШКА TH42D35, НАКЛАДНАЯ НАВЕСКА(B14,5)</t>
  </si>
  <si>
    <t>ПЕТЛЯ SLIDEON 2333, УГОЛ 95ГР, ЧАШКА TH42D35, НА СРЕДНЮЮ СТЕНКУ(B5)</t>
  </si>
  <si>
    <t>ПЕТЛЯ SLIDEON 2333, УГОЛ 95ГР, ЧАШКА TH42D35, ВКЛАДНАЯ НАВЕСКА(B-1,5)</t>
  </si>
  <si>
    <t>МОНТАЖНАЯ ПЛАНКА SYSTEM 2006 ДЛЯ ПЕТЕЛЬ SLIDEON, L37, D1,5, ПОД ПРИКРУЧИВАНИЕ</t>
  </si>
  <si>
    <t>МОНТАЖНАЯ ПЛАНКА SYSTEM 2006 ДЛЯ ПЕТЕЛЬ SLIDEON, L37, D3, ПОД ПРИКРУЧИВАНИЕ</t>
  </si>
  <si>
    <t>МОНТАЖНАЯ ПЛАНКА SYSTEM 2006 ДЛЯ ПЕТЕЛЬ SLIDEON, L37, D5, ПОД ПРИКРУЧИВАНИЕ</t>
  </si>
  <si>
    <t>МОНТАЖНАЯ ПЛАНКА SYSTEM 2006 HETTICH DIRECT ДЛЯ ПЕТЕЛЬ SLIDEON, L37, D3, ВИНТЫ</t>
  </si>
  <si>
    <t>МОНТАЖНАЯ ПЛАНКА SYSTEM 2006 ДЛЯ ПЕТЕЛЬ SLIDEON, L37, D1,5, ЕВРОВИНТЫ</t>
  </si>
  <si>
    <t>МОНТАЖНАЯ ПЛАНКА SYSTEM 2006 ДЛЯ ПЕТЕЛЬ SLIDEON, L37, D3, ЕВРОВИНТЫ</t>
  </si>
  <si>
    <t>МОНТАЖНАЯ ПЛАНКА SYSTEM 2006 ДЛЯ ПЕТЕЛЬ SLIDEON, L37, D5, ЕВРОВИНТЫ</t>
  </si>
  <si>
    <t>ПАРАЛЛЕЛЬНЫЙ АДАПТЕР МОНТАЖНЫХ ПЛАНОК SYSTEM 2006, D3, ПЛАСТИК, ЦВЕТ СЕРЫЙ</t>
  </si>
  <si>
    <t>ПАРАЛЛЕЛЬНЫЙ АДАПТЕР МОНТАЖНЫХ ПЛАНОК SYSTEM 2006, D5, ПЛАСТИК, ЦВЕТ СЕРЫЙ</t>
  </si>
  <si>
    <t>ПАРАЛЛЕЛЬНЫЙ АДАПТЕР МОНТАЖНЫХ ПЛАНОК SYSTEM 2006, D10, ПЛАСТИК, ЦВЕТ СЕРЫЙ</t>
  </si>
  <si>
    <t>УГЛОВОЙ АДАПТЕР МОНТАЖНЫХ ПЛАНОК SYSTEM 2006, УГОЛ 5ГР, ПЛАСТИК, ЦВЕТ СЕРЫЙ</t>
  </si>
  <si>
    <t>УГЛОВОЙ АДАПТЕР МОНТАЖНЫХ ПЛАНОК SYSTEM 2006, УГОЛ 10ГР, ПЛАСТИК, ЦВЕТ СЕРЫЙ</t>
  </si>
  <si>
    <t>ЗАГЛУШКА НА КОНСОЛЬ ПЕТЛИ SLIDEON 2333, БЕЗ ЛОГОТИПА, ПЛАСТИК</t>
  </si>
  <si>
    <t>КОМПЛЕКТ ПЕТЛИ PERFEKT 5737,УГОЛ КОРПУСА W90,УГОЛ 95ГР,ЧАШКА TH42D35</t>
  </si>
  <si>
    <t>КОМПЛЕКТ ПЕТЛИ PERFEKT 5204 ДЛЯ СТЕКЛ. ДВЕРЕЙ,УГОЛ КОРПУСА W90,УГОЛ 95ГР,ЧАШКА TU12D26</t>
  </si>
  <si>
    <t>ПЕТЛЯ KAMAT ДЛЯ КОРПУСОВ ВСТРАИВАЕМЫХ ХОЛОДИЛЬНИКОВ,УГОЛ 115 ГР</t>
  </si>
  <si>
    <t>ЗАГЛУШКА KAMAT,ПЛАСТИК,СЕРЫЙ</t>
  </si>
  <si>
    <t>ПЕТЛЯ ДЛЯ ОТКИДНЫХ ЭЛЕМЕНТОВ MARKANT 11, ЦИНКОВОЕ ЛИТЬЕ</t>
  </si>
  <si>
    <t>КРОНШТЕЙН НИЖНИЙ KLASSIK D/290, H290-340, ЛЕВЫЙ</t>
  </si>
  <si>
    <t>КРОНШТЕЙН НИЖНИЙ KLASSIK D/290, H290-340, ПРАВЫЙ</t>
  </si>
  <si>
    <t>ХОДОВОЙ ПРОФИЛЬ SYSLINE S, L2000, ПОД ПРИКРУЧИВАНИЕ</t>
  </si>
  <si>
    <t>ХОДОВОЙ ПРОФИЛЬ SYSLINE S, L2000, ПОД ПРИКЛЕИВАНИЕ</t>
  </si>
  <si>
    <t>ВЕРХНИЙ ХОДОВОЙ ЭЛЕМЕНТ TOPLINE 27</t>
  </si>
  <si>
    <t>ВЕРХНИЙ ХОДОВОЙ ЭЛЕМЕНТ-ТАНДЕМ TOPLINE 27</t>
  </si>
  <si>
    <t>КОНЦЕВОЙ УПОР TOPLINE 27, ПРАВЫЙ, ПОД ПРИКРУЧИВАНИЕ</t>
  </si>
  <si>
    <t>КОНЦЕВОЙ УПОР TOPLINE 27, ЛЕВЫЙ, ПОД ПРИКРУЧИВАНИЕ</t>
  </si>
  <si>
    <t>МЕЖДВЕРНОЙ УПОР TOPLINE 27 С АМОРТИЗАТОРОМ</t>
  </si>
  <si>
    <t>МУФТА, Ø10Х11, ПЛАСТИК, БЕЛАЯ</t>
  </si>
  <si>
    <t>НИЖНИЙ НАПРАВЛЯЮЩИЙ ЭЛЕМЕНТ STB 13 ДЛЯ ПЕРЕДНЕЙ ДВЕРИ</t>
  </si>
  <si>
    <t>НИЖНИЙ НАПРАВЛЯЮЩИЙ ЭЛЕМЕНТ STB 13 ДЛЯ ЗАДНЕЙ ДВЕРИ</t>
  </si>
  <si>
    <t>НИЖНИЙ НАПРАВЛЯЮЩИЙ ЭЛЕМЕНТ STB 35, ПОД ЗАПРЕСCОВКУ, ПЛАСТИК, КОРИЧНЕВЫЙ</t>
  </si>
  <si>
    <t>ХОДОВОЙ ПРОФИЛЬ TOPLINE 27, L2000, СТАЛЬ</t>
  </si>
  <si>
    <t>ХОДОВОЙ ПРОФИЛЬ TOPLINE 27, L2500, СТАЛЬ</t>
  </si>
  <si>
    <t>ХОДОВОЙ ПРОФИЛЬ TOPLINE 27, L3000, СТАЛЬ</t>
  </si>
  <si>
    <t>НИЖНИЙ НАПРАВЛЯЮЩИЙ ПРОФИЛЬ STB 13, L2000, ПЛАСТИК, ЧЕРНЫЙ</t>
  </si>
  <si>
    <t>НИЖНИЙ НАПРАВЛЯЮЩИЙ ПРОФИЛЬ STB 13, L2500, ПЛАСТИК, ЧЕРНЫЙ</t>
  </si>
  <si>
    <t>НИЖНИЙ НАПРАВЛЯЮЩИЙ ПРОФИЛЬ STB 13, L3000, ПЛАСТИК, ЧЕРНЫЙ</t>
  </si>
  <si>
    <t>НИЖНИЙ НАПРАВЛЯЮЩИЙ ПРОФИЛЬ STB 35, L2000, ПЛАСТИК, КОРИЧНЕВЫЙ</t>
  </si>
  <si>
    <t>НИЖНИЙ НАПРАВЛЯЮЩИЙ ПРОФИЛЬ STB 35, L2500, ПЛАСТИК, КОРИЧНЕВЫЙ</t>
  </si>
  <si>
    <t>НИЖНИЙ НАПРАВЛЯЮЩИЙ ПРОФИЛЬ STB 35, L3000, ПЛАСТИК, КОРИЧНЕВЫЙ</t>
  </si>
  <si>
    <t>МОНТАЖНЫЙ КОМПЛЕКТ SLIDELINE M SILENT SYSTEM ДЛЯ СТЕКЛЯННЫХ ДВЕРЕЙ, ПОД ПРИКЛЕИВАНИЕ</t>
  </si>
  <si>
    <t>МОНТАЖНЫЙ КОМПЛЕКТ SLIDELINE SILENT SYSTEM ДЛЯ СТЕКЛЯННЫХ ДВЕРЕЙ, ПОД ПРИКРУЧИВАНИЕ</t>
  </si>
  <si>
    <t>КОМПЛЕКТ ПРОФИЛЯ SLIDELINE M, L2500, H16, СЕРЕБРИСТЫЙ</t>
  </si>
  <si>
    <t>КОМПЛЕКТ ПРОФИЛЯ SLIDELINE M, L2500, H18, СЕРЕБРИСТЫЙ</t>
  </si>
  <si>
    <t>КОМПЛЕКТ ПРОФИЛЯ SLIDELINE M, L2500, H25, СЕРЕБРИСТЫЙ</t>
  </si>
  <si>
    <t>КОНЦЕВОЙ УПОР SLIDELINE 55 PLUS</t>
  </si>
  <si>
    <t>ДЕМПФЕР SILENT SYSTEM SLIDELINE 55 PLUS ДЛЯ ВКЛАДНЫХ ДВЕРЕЙ, ЛЕВЫЙ</t>
  </si>
  <si>
    <t>ДЕМПФЕР SILENT SYSTEM SLIDELINE 55 PLUS ДЛЯ ВКЛАДНЫХ ДВЕРЕЙ, ПРАВЫЙ</t>
  </si>
  <si>
    <t>АКТИВАТОР ДЕМПФЕРА SILENT SYSTEM SLIDELINE 55 PLUS</t>
  </si>
  <si>
    <t>МОНТАЖНОЕ ПРИСПОСОБЛЕНИЕ ДЛЯ АКТИВАТОРА ДЕМПФЕРА SILENT SYSTEM SLIDELINE 55 PLUS</t>
  </si>
  <si>
    <t>КОНЦЕВОЙ УПОР SLIDELINE 56</t>
  </si>
  <si>
    <t>МЕЖДВЕРНОЙ УПОР SLIDELINE 56, ПОД ПРИКРУЧИВАНИЕ</t>
  </si>
  <si>
    <t>СРЕДНЯЯ ПЕТЛЯ WINGLINE L ДЛЯ СКЛАДНОЙ ДВЕРИ</t>
  </si>
  <si>
    <t>ОТВЕТНАЯ ЧАСТЬ СРЕДНЕЙ ПЕТЛИ WINGLINE L ДЛЯ СКЛАДНОЙ ДВЕРИ</t>
  </si>
  <si>
    <t>КОМПЛЕКТ ФУРНИТУРЫ WINGLINE 170</t>
  </si>
  <si>
    <t>СОЕДИНИТЕЛЬНАЯ ПЛАНКА, СТАЛЬ, ОЦИНКОВАННАЯ</t>
  </si>
  <si>
    <t>СТЯЖКА ЭКСЦЕНТРИКОВАЯ RASTEX 15, ДЛЯ ПОЛОК 12 ММ, БЕЗ БУРТИКА, ЦИНКОВОЕ ЛИТЬЕ</t>
  </si>
  <si>
    <t>СТЯЖКА ЭКСЦЕНТРИКОВАЯ RASTEX 15, ДЛЯ ПОЛОК 15 ММ, БЕЗ БУРТИКА, ЦИНКОВОЕ ЛИТЬЕ</t>
  </si>
  <si>
    <t>СТЯЖКА ЭКСЦЕНТРИКОВАЯ RASTEX 15, ДЛЯ ПОЛОК 18 ММ, БЕЗ БУРТИКА, ЦИНКОВОЕ ЛИТЬЕ</t>
  </si>
  <si>
    <t>СТЯЖКА ЭКСЦЕНТРИКОВАЯ RASTEX 15, ДЛЯ ПОЛОК 22 ММ, БЕЗ БУРТИКА, ЦИНКОВОЕ ЛИТЬЕ, НИКЕЛИРОВАННАЯ</t>
  </si>
  <si>
    <t>ЗАГЛУШКА ДЛЯ RASTEX 15, ПЛАСТИК, ЦВЕТ БЕЛЫЙ</t>
  </si>
  <si>
    <t>ЗАГЛУШКА ДЛЯ RASTEX 15, ПЛАСТИК, ЦВЕТ КОРИЧНЕВЫЙ</t>
  </si>
  <si>
    <t>ЗАГЛУШКА ДЛЯ RASTEX 15,ПЛАСТИК,ЧЕРНАЯ</t>
  </si>
  <si>
    <t>ЗАГЛУШКА ДЛЯ RASTEX 15,ПЛАСТИК,БЕЖЕВАЯ</t>
  </si>
  <si>
    <t>ДЮБЕЛЬ БЫСТРОГО МОНТАЖА RAPID S DU 324 ДЛЯ RASTEX, L20, D8</t>
  </si>
  <si>
    <t>ДЮБЕЛЬ БЫСТРОГО МОНТАЖА RAPID S DU 325 ДЛЯ RASTEX, L30, D8</t>
  </si>
  <si>
    <t>ДЮБЕЛЬ БЫСТРОГО МОНТАЖА RAPID S DU 333 ДЛЯ RASTEX, L30, D10</t>
  </si>
  <si>
    <t>ДЮБЕЛЬ ВВИНЧИВАЕМЫЙ TWISTER DU 319 T ДЛЯ RASTEX, L20</t>
  </si>
  <si>
    <t>ДЮБЕЛЬ ВВИНЧИВАЕМЫЙ TWISTER DU 232 T ДЛЯ RASTEX, L30</t>
  </si>
  <si>
    <t>ДЮБЕЛЬ ВВИНЧИВАЕМЫЙ TWISTER DU 644 T ДЛЯ RASTEX</t>
  </si>
  <si>
    <t>ДЮБЕЛЬ ДВОЙНОЙ DU 868 ДЛЯ RASTEX, СТАЛЬ</t>
  </si>
  <si>
    <t>СТЯЖКА ЭКСЦЕНТРИКОВАЯ VB 35M, ДЛЯ ПОЛОК 16 ММ, ЦИНКОВОЕ ЛИТЬЕ, НИКЕЛИРОВАННАЯ</t>
  </si>
  <si>
    <t>СТЯЖКА ЭКСЦЕНТРИКОВАЯ VB 35M, ДЛЯ ПОЛОК 16 ММ, ПЛАСТИК, ЦВЕТ БЕЛЫЙ</t>
  </si>
  <si>
    <t>СТЯЖКА ЭКСЦЕНТРИКОВАЯ VB 35M, ДЛЯ ПОЛОК 16 ММ, ПЛАСТИК, ЦВЕТ ПОД ОРЕХ</t>
  </si>
  <si>
    <t>СТЯЖКА ЭКСЦЕНТРИКОВАЯ VB 35M, ДЛЯ ПОЛОК 16 ММ, ПЛАСТИК, ЦВЕТ КОРИЧНЕВЫЙ</t>
  </si>
  <si>
    <t>СТЯЖКА ЭКСЦЕНТРИКОВАЯ VB 35M, ДЛЯ ПОЛОК 16 ММ, ПЛАСТИК, ЦВЕТ ПОД БУК</t>
  </si>
  <si>
    <t>СТЯЖКА ЭКСЦЕНТРИКОВАЯ VB 35, ДЛЯ ПОЛОК 16 ММ, ЦИНКОВОЕ ЛИТЬЕ, НИКЕЛИРОВАННАЯ</t>
  </si>
  <si>
    <t>СТЯЖКА ЭКСЦЕНТРИКОВАЯ VB 36M, ДЛЯ ПОЛОК 16 ММ, ЦИНКОВОЕ ЛИТЬЕ, НИКЕЛИРОВАННАЯ</t>
  </si>
  <si>
    <t>ДЮБЕЛЬ ВВИНЧИВАЕМЫЙ DU 321 ДЛЯ VB, D5</t>
  </si>
  <si>
    <t>ДЮБЕЛЬ ВВИНЧИВАЕМЫЙ DU 322 ДЛЯ VB, D5</t>
  </si>
  <si>
    <t>ДЮБЕЛЬ ВВИНЧИВАЕМЫЙ DU 648 ДЛЯ VB, М6</t>
  </si>
  <si>
    <t>ДЮБЕЛЬ ДВОЙНОЙ DU 712 ДЛЯ VB, ДЛЯ ПАНЕЛЕЙ 16 ММ</t>
  </si>
  <si>
    <t>ПОЛКОДЕРЖАТЕЛЬ VB 135, ДЛЯ ПОЛОК 16 ММ, ПЛАСТИК, ЦВЕТ СЕРЫЙ</t>
  </si>
  <si>
    <t>ПОЛКОДЕРЖАТЕЛЬ VB 135, ДЛЯ ПОЛОК 16 ММ, ПЛАСТИК, ЦВЕТ КОРИЧНЕВЫЙ</t>
  </si>
  <si>
    <t>СТЯЖКА ТРАПЕЦЕВИДНАЯ TZ 4 STD</t>
  </si>
  <si>
    <t>СТЯЖКА ДЛЯ СТОЛЕШНИЦ AVB 5, L100</t>
  </si>
  <si>
    <t>ШУРУП 6, 3Х11 ММ, ДЛЯ RV3 И RV1</t>
  </si>
  <si>
    <t>СОЕДИНИТЕЛЬ ЗАДНЕЙ СТЕНКИ RV 7D,ЦИНКОВОЕ ЛИТЬЕ,НИКЕЛИРОВАННАЯ</t>
  </si>
  <si>
    <t>СОЕДИНИТЕЛЬНЫЙ ВИНТ VHS 32, ДЛЯ ПАНЕЛЕЙ 28-36 ММ</t>
  </si>
  <si>
    <t>СОЕДИНИТЕЛЬНЫЙ ВИНТ VHS 32, ДЛЯ ПАНЕЛЕЙ 36-44 ММ</t>
  </si>
  <si>
    <t>МУФТА №49, М6, D8X11, ПЛАСТИК, ЦВЕТ БЕЛЫЙ</t>
  </si>
  <si>
    <t>РАСПОРНАЯ МУФТА, М6, D10X11, ПЛАСТИК, ЦВЕТ БЕЛЫЙ</t>
  </si>
  <si>
    <t>МУФТА №33, М6Х11 ММ, ДЛЯ ОТВЕРСТИЙ ДИАМЕТРОМ 10 ММ, ПЛАСТМАССА, БЕЛАЯ</t>
  </si>
  <si>
    <t>ПОЛКОДЕРЖАТЕЛЬ SEKURA 1.1, СО ШТИФТОМ, М6Х25, ЦИНКОВОЕ ЛИТЬЕ, НИКЕЛИРОВАННЫЙ</t>
  </si>
  <si>
    <t>ПОЛКОДЕРЖАТЕЛЬ SEKURA 7, СО ШТИФТОМ, М6Х25, ЦИНКОВОЕ ЛИТЬЕ, НИКЕЛИРОВАННЫЙ</t>
  </si>
  <si>
    <t>ПОЛКОДЕРЖАТЕЛЬ DUPLO, D5, ХРОМИРОВАННЫЙ</t>
  </si>
  <si>
    <t>ПОЛКОДЕРЖАТЕЛЬ SEKURA 8, ДЛЯ СТЕКЛЯННЫХ ПОЛОК, М6Х25, ЦИНКОВОЕ ЛИТЬЕ, НИКЕЛИРОВАННЫЙ</t>
  </si>
  <si>
    <t>ПОЛКОДЕРЖАТЕЛЬ, ДЛЯ СТЕКЛЯННЫХ ПОЛОК, D5, ХРОМИРОВАННЫЙ</t>
  </si>
  <si>
    <t>ПОДВЕС ШКАФА SAH 215, ЛЕВЫЙ</t>
  </si>
  <si>
    <t>ПОДВЕС ШКАФА SAH 215, ПРАВЫЙ</t>
  </si>
  <si>
    <t>ПОДВЕС ШКАФА SAH 216, ЛЕВЫЙ</t>
  </si>
  <si>
    <t>ПОДВЕС ШКАФА SAH 216, ПРАВЫЙ</t>
  </si>
  <si>
    <t>ЗАГЛУШКА ДЛЯ SAH 215/216, D15, ПЛАСТИК, ЦВЕТ БЕЛЫЙ</t>
  </si>
  <si>
    <t>ПОДВЕС ШКАФА SAH 130, ЛЕВЫЙ</t>
  </si>
  <si>
    <t>ПОДВЕС ШКАФА SAH 130, ПРАВЫЙ</t>
  </si>
  <si>
    <t>ЗАГЛУШКА ДЛЯ SAH 130, ЛЕВАЯ, ПЛАСТИК, ЦВЕТ ПОД БУК</t>
  </si>
  <si>
    <t>ЗАГЛУШКА ДЛЯ SAH 130, ПРАВАЯ, ПЛАСТИК, ЦВЕТ ПОД БУК</t>
  </si>
  <si>
    <t>ЗАГЛУШКА ДЛЯ SAH 130, ЛЕВАЯ, ПЛАСТИК, ЦВЕТ СЕРЕБРИСТЫЙ</t>
  </si>
  <si>
    <t>ЗАГЛУШКА ДЛЯ SAH 130, ПРАВАЯ, ПЛАСТИК, ЦВЕТ СЕРЕБРИСТЫЙ</t>
  </si>
  <si>
    <t>ЗАГЛУШКА ДЛЯ SAH 130, ЛЕВАЯ, ПЛАСТИК, ЦВЕТ КОРИЧНЕВЫЙ</t>
  </si>
  <si>
    <t>ЗАГЛУШКА ДЛЯ SAH 130, ПРАВАЯ, ПЛАСТИК, ЦВЕТ КОРИЧНЕВЫЙ</t>
  </si>
  <si>
    <t>ЗАГЛУШКА ДЛЯ SAH 130, ЛЕВАЯ, ПЛАСТИК, ЦВЕТ БЕЛЫЙ</t>
  </si>
  <si>
    <t>ЗАГЛУШКА ДЛЯ SAH 130, ПРАВАЯ, ПЛАСТИК, ЦВЕТ БЕЛЫЙ</t>
  </si>
  <si>
    <t>ПОДВЕС ШКАФА SAH 302</t>
  </si>
  <si>
    <t>ПОДВЕСНОЙ КРЮК ДЛЯ SAH, D6Х50</t>
  </si>
  <si>
    <t>ПОДВЕС ШКАФА SAH 305, ЦИНКОВОЕ ЛИТЬЕ</t>
  </si>
  <si>
    <t>ПОДВЕСНАЯ ШИНА ТИП А, L150, СТАЛЬ, ОЦИНКОВАННАЯ</t>
  </si>
  <si>
    <t>ПОДВЕСНАЯ ШИНА ТИП В, L3000, СТАЛЬ, ОЦИНКОВАННАЯ</t>
  </si>
  <si>
    <t>ШУРУП-НАВЕС 5, 5Х50 ММ</t>
  </si>
  <si>
    <t>ДЮБЕЛЬ Д/КРЮЧКА-НАВЕСА, 8Х40 ММ</t>
  </si>
  <si>
    <t>ШТАНГА ДЛЯ ВЕШАЛОК 30Х15Х0, 7 ММ, ДЛИНА 2000 ММ, НИКЕЛИРОВАННАЯ, МАТОВАЯ</t>
  </si>
  <si>
    <t>ШТАНГА ДЛЯ ВЕШАЛОК 30Х15Х0, 7 ММ, ДЛИНА 3000 ММ, НИКЕЛИРОВАННАЯ, МАТОВАЯ</t>
  </si>
  <si>
    <t>ШТАНГА Д/ВЕШАЛКИ 30Х15ММ, ДЛИНА 3000 ММ, ПОКРЫТИЕ СЕРЫЙ ТИТАН</t>
  </si>
  <si>
    <t>SL 322 DD OVAL, ШТАНГОДЕРЖАТЕЛЬ, ЦИНК, НИКЕЛИРОВАННЫЙ</t>
  </si>
  <si>
    <t>SL 323 DD OVAL, ШТАНГОДЕРЖАТЕЛЬ, ЦИНК, НИКЕЛИРОВАННЫЙ</t>
  </si>
  <si>
    <t>SL 786 DD, ШТАНГОДЕРЖАТЕЛЬ, ЦИНК, НИКЕЛИРОВАННЫЙ</t>
  </si>
  <si>
    <t>SL 781 М, ШТАНГОДЕРЖАТЕЛЬ СРЕДНИЙ, ЦИНК, НИКЕЛИРОВАННЫЙ</t>
  </si>
  <si>
    <t>ЗАПРЕССОВОЧНАЯ МАТРИЦА BLUEMAX MINI ДЛЯ ЧАШКИ TH53/TH43</t>
  </si>
  <si>
    <t>ШИНА СВЕРЛИЛЬНОГО КОНДУКТОРА ACCURA, L1000, АЛЮМИНИЙ</t>
  </si>
  <si>
    <t>СВЕРЛИЛЬНЫЙ КОНДУКТОР ACCURA ДЛЯ ПЕТЕЛЬ</t>
  </si>
  <si>
    <t>КЕРН</t>
  </si>
  <si>
    <t>СВЕРЛИЛЬНЫЙ КОНДУКТОР ACCURA ДЛЯ НАПРАВЛЯЮЩИХ</t>
  </si>
  <si>
    <t>УПОР ДЛЯ СОБРАННОГО КОРПУСА ACCURA</t>
  </si>
  <si>
    <t>УПОР ДЛЯ ОТДЕЛЬНЫХ ДЕТАЛЕЙ ACCURA</t>
  </si>
  <si>
    <t>ШИНА СВЕРЛИЛЬНОГО КОНДУКТОРА EXAKTA, L1000, АЛЮМИНИЙ</t>
  </si>
  <si>
    <t>СВЕРЛИЛЬНО РАЗМЕТОЧНЫЙ КОНДУКТОР EXAKTA, D5</t>
  </si>
  <si>
    <t>УПОР СВЕРЛИЛЬНОГО КОНДУКТОРА EXAKTA</t>
  </si>
  <si>
    <t>РАЗМЕТОЧНЫЙ ШАБЛОН MULTIBLUE</t>
  </si>
  <si>
    <t>УГЛОВОЙ УПОР PRACTICA</t>
  </si>
  <si>
    <t>СВЕРЛИЛЬНЫЙ КОНДУКТОР PRACTICA 200 ДЛЯ ARCITECH/INNOTECH/INNOTECH ATIRA</t>
  </si>
  <si>
    <t>РАЗМЕТОЧНЫЙ ШАБЛОН BLUEJIG IT ДЛЯ INNOTECH/INNOTECH ATIRA</t>
  </si>
  <si>
    <t>РАЗМЕТОЧНЫЙ ШАБЛОН BLUEJIG HINGE ДЛЯ ПЕТЕЛЬ</t>
  </si>
  <si>
    <t>СВЕРЛИЛЬНЫЙ КОНДУКТОР BLUEJIG DOWEL ДЛЯ ДЮБЕЛЕЙ ДЛЯ СТЯЖКИ RASTEX 15</t>
  </si>
  <si>
    <t>РАЗМЕТОЧНЫЙ ШАБЛОН BLUEJIG HANDLE ДЛЯ РУЧЕК</t>
  </si>
  <si>
    <t>СВЕРЛИЛЬНЫЙ КОНДУКТОР BLUEJIG QUADRO EB20 START ДЛЯ НАПРАВЛЯЮЩИХ QUADRO</t>
  </si>
  <si>
    <t>СВЕРЛИЛЬНЫЙ КОНДУКТОР BLUEJIG QUADRO EB20/QUADRO 4D ДЛЯ НАПРАВЛЯЮЩИХ QUADRO</t>
  </si>
  <si>
    <t>PRODECOR, РУЧКА VIGILIA, МЕЖОСЕВОЕ РАССТОЯНИЕ 32 ММ, ПОД ХРОМ ГЛЯНЦЕВЫЙ</t>
  </si>
  <si>
    <t>PRODECOR, РУЧКА VIGILIA, МЕЖОСЕВОЕ РАССТОЯНИЕ 32 ММ, ПОД НЕРЖАВЕЮЩУЮ СТАЛЬ</t>
  </si>
  <si>
    <t>PRODECOR, РУЧКА VERONIA, МЕЖОСЕВОЕ РАССТОЯНИЕ 128 ММ, ПОД НЕРЖАВЕЮЩУЮ СТАЛЬ</t>
  </si>
  <si>
    <t>PRODECOR, РУЧКА AOSTA, МЕЖОСЕВОЕ РАССТОЯНИЕ 192 ММ, ПОД НЕРЖАВЕЮЩУЮ СТАЛЬ</t>
  </si>
  <si>
    <t>PRODECOR, РУЧКА VICTORIA, МЕЖОСЕВОЕ РАССТОЯНИЕ 192 ММ, ПОД НЕРЖАВЕЮЩУЮ СТАЛЬ</t>
  </si>
  <si>
    <t>PRODECOR, РУЧКА CELISTA, МЕЖОСЕВОЕ РАССТОЯНИЕ 128 ММ, ПОД НЕРЖАВЕЮЩУЮ СТАЛЬ</t>
  </si>
  <si>
    <t>PRODECOR, РУЧКА TOFINO, МЕЖОСЕВОЕ РАССТОЯНИЕ 128 ММ, ПОД ХРОМ ГЛЯНЦЕВЫЙ</t>
  </si>
  <si>
    <t>PRODECOR, РУЧКА CAROLINA, МЕЖОСЕВОЕ РАССТОЯНИЕ 160ММ, ДЛИНА 180ММ, ПОД НЕРЖАВЕЮЩУЮ СТАЛЬ</t>
  </si>
  <si>
    <t>PRODECOR, РУЧКА TOLFO, МЕЖОСЕВОЕ РАССТОЯНИЕ 32 ММ, ПОД НЕРЖАВЕЮЩУЮ СТАЛЬ</t>
  </si>
  <si>
    <t>PRODECOR, РУЧКА TOLFO, МЕЖОСЕВОЕ РАССТОЯНИЕ 32 ММ, ПОД ХРОМ ГЛЯНЦЕВЫЙ</t>
  </si>
  <si>
    <t>PRODECOR, РУЧКА VERONIA, МЕЖОСЕВОЕ РАССТОЯНИЕ 160 ММ, ПОД НЕРЖАВЕЮЩУЮ СТАЛЬ</t>
  </si>
  <si>
    <t>PRODECOR, РУЧКА VERONIA, МЕЖОСЕВОЕ РАССТОЯНИЕ 160 ММ, ПОД ХРОМ ГЛЯНЦЕВЫЙ</t>
  </si>
  <si>
    <t>PRODECOR, РУЧКА INTRA, МЕЖОСЕВОЕ РАССТОЯНИЕ 192 ММ, ПОД МАТОВЫЙ/ГЛЯНЦЕВЫЙ ХРОМ</t>
  </si>
  <si>
    <t>PRODECOR, РУЧКА IMOLA, МЕЖОСЕВОЕ РАССТОЯНИЕ 192 ММ, ПОД ГЛЯНЦЕВЫЙ ХРОМ</t>
  </si>
  <si>
    <t>PRODECOR, РУЧКА IMOLA, МЕЖОСЕВОЕ РАССТОЯНИЕ 192 ММ, ПОД НЕРЖАВЕЮЩУЮ СТАЛЬ</t>
  </si>
  <si>
    <t>PRODECOR, РУЧКА ZENGA, МЕЖОСЕВОЕ РАССТОЯНИЕ 192 ММ, ЛЕВАЯ, ПОД НЕРЖАВЕЮЩУЮ СТАЛЬ</t>
  </si>
  <si>
    <t>PRODECOR, РУЧКА ZENGA, МЕЖОСЕВОЕ РАССТОЯНИЕ 192 ММ, ПРАВАЯ, ПОД НЕРЖАВЕЮЩУЮ СТАЛЬ</t>
  </si>
  <si>
    <t>PRODECOR, РУЧКА LAMEZIA, ДЛИНА 295 ММ, ПОД ХРОМ ГЛЯНЦЕВЫЙ</t>
  </si>
  <si>
    <t>PRODECOR, РУЧКА LAMEZIA, ДЛИНА 595 ММ, ПОД ХРОМ ГЛЯНЦЕВЫЙ</t>
  </si>
  <si>
    <t>PRODECOR, РУЧКА LAMEZIA, ДЛИНА 795 ММ, ПОД ХРОМ ГЛЯНЦЕВЫЙ</t>
  </si>
  <si>
    <t>PRODECOR, РУЧКА LAMEZIA, ДЛИНА 895 ММ, ПОД ХРОМ ГЛЯНЦЕВЫЙ</t>
  </si>
  <si>
    <t>PRODECOR, РУЧКА NUBIA, МЕЖОСЕВОЕ РАССТОЯНИЕ 192 ММ, ПОД НЕРЖАВЕЮЩУЮ СТАЛЬ</t>
  </si>
  <si>
    <t>PRODECOR, РУЧКА BRACARA, МЕЖОСЕВОЕ РАССТОЯНИЕ 128 ММ, ПОД ОЛОВО</t>
  </si>
  <si>
    <t>PRODECOR, РУЧКА LURO, МЕЖОСЕВОЕ РАССТОЯНИЕ 128 ММ, ПОД ОЛОВО</t>
  </si>
  <si>
    <t>PRODECOR, РУЧКА TARRACO, 49X30 ММ, ПОД ОЛОВО</t>
  </si>
  <si>
    <t>PRODECOR, РУЧКА ARIMINI, 34X34 ММ, ЧЕРНАЯ, ПОД ХРОМ ГЛЯНЦЕВЫЙ</t>
  </si>
  <si>
    <t>PRODECOR, РУЧКА SUASA, МЕЖОСЕВОЕ РАССТОЯНИЕ 160 ММ, ПОД НЕРЖАВЕЮЩУЮ СТАЛЬ</t>
  </si>
  <si>
    <t>PRODECOR, РУЧКА SUASA, МЕЖОСЕВОЕ РАССТОЯНИЕ 160 ММ, ПОД ХРОМ ГЛЯНЦЕВЫЙ</t>
  </si>
  <si>
    <t>PRODECOR, РУЧКА FELINA, МЕЖОСЕВОЕ РАССТОЯНИЕ 160 ММ, ПОД НЕРЖАВЕЮЩУЮ СТАЛЬ</t>
  </si>
  <si>
    <t>PRODECOR, РУЧКА MATERA, МЕЖОСЕВОЕ РАССТОЯНИЕ 32 ММ, ПОД ХРОМ ГЛЯНЦЕВЫЙ</t>
  </si>
  <si>
    <t>PRODECOR, РУЧКА SOLDA, МЕЖОСЕВОЕ РАССТОЯНИЕ 160 ММ, ПОД ХРОМ ГЛЯНЦЕВЫЙ</t>
  </si>
  <si>
    <t>PRODECOR, РУЧКА OVADA, МЕЖОСЕВОЕ РАССТОЯНИЕ 160 И 192 ММ, ПОД ХРОМ МАТОВЫЙ</t>
  </si>
  <si>
    <t>PRODECOR, РУЧКА CLIVIA, МЕЖОСЕВОЕ РАССТОЯНИЕ 732 ММ, АЛЮМИНИЙ АНОДИРОВАННЫЙ</t>
  </si>
  <si>
    <t>PRODECOR, РУЧКА CLIVIA, МЕЖОСЕВОЕ РАССТОЯНИЕ 332 ММ, АЛЮМИНИЙ АНОДИРОВАННЫЙ</t>
  </si>
  <si>
    <t>PRODECOR, РУЧКА CLIVIA, МЕЖОСЕВОЕ РАССТОЯНИЕ 432 ММ, АЛЮМИНИЙ АНОДИРОВАННЫЙ</t>
  </si>
  <si>
    <t>КОМПЛЕКТ ЯЩИКА ARCITECH, H78, NL500, СЕРЕБРИСТЫЙ</t>
  </si>
  <si>
    <t>КОМПЛЕКТ БОКОВИН ЯЩИКА ARCITECH, H78, NL500, СЕРЕБРИСТЫЙ</t>
  </si>
  <si>
    <t>КОМПЛЕКТ СОЕДИНИТЕЛЕЙ ЗАДНЕЙ СТЕНКИ ARCITECH, H78, СЕРЕБРИСТЫЙ</t>
  </si>
  <si>
    <t>КОМПЛЕКТ ЯЩИКА ARCITECH, H94, NL270, СЕРЕБРИСТЫЙ</t>
  </si>
  <si>
    <t>КОМПЛЕКТ ЯЩИКА ARCITECH, H94, NL300, СЕРЕБРИСТЫЙ</t>
  </si>
  <si>
    <t>КОМПЛЕКТ ЯЩИКА ARCITECH, H94, NL350, СЕРЕБРИСТЫЙ</t>
  </si>
  <si>
    <t>КОМПЛЕКТ ЯЩИКА ARCITECH, H94, NL400, СЕРЕБРИСТЫЙ</t>
  </si>
  <si>
    <t>КОМПЛЕКТ ЯЩИКА ARCITECH, H94, NL450, СЕРЕБРИСТЫЙ</t>
  </si>
  <si>
    <t>КОМПЛЕКТ ЯЩИКА ARCITECH, H94, NL500, СЕРЕБРИСТЫЙ</t>
  </si>
  <si>
    <t>КОМПЛЕКТ БОКОВИН ЯЩИКА ARCITECH, H94, NL270, СЕРЕБРИСТЫЙ</t>
  </si>
  <si>
    <t>КОМПЛЕКТ БОКОВИН ЯЩИКА ARCITECH, H94, NL300, СЕРЕБРИСТЫЙ</t>
  </si>
  <si>
    <t>КОМПЛЕКТ БОКОВИН ЯЩИКА ARCITECH, H94, NL350, СЕРЕБРИСТЫЙ</t>
  </si>
  <si>
    <t>КОМПЛЕКТ БОКОВИН ЯЩИКА ARCITECH, H94, NL400, СЕРЕБРИСТЫЙ</t>
  </si>
  <si>
    <t>КОМПЛЕКТ БОКОВИН ЯЩИКА ARCITECH, H94, NL450, СЕРЕБРИСТЫЙ</t>
  </si>
  <si>
    <t>КОМПЛЕКТ БОКОВИН ЯЩИКА ARCITECH, H94, NL500, СЕРЕБРИСТЫЙ</t>
  </si>
  <si>
    <t>КОМПЛЕКТ СОЕДИНИТЕЛЕЙ ЗАДНЕЙ СТЕНКИ ARCITECH, H94, СЕРЕБРИСТЫЙ</t>
  </si>
  <si>
    <t>КОМПЛЕКТ ЯЩИКА ARCITECH, H126, NL270, СЕРЕБРИСТЫЙ</t>
  </si>
  <si>
    <t>КОМПЛЕКТ ЯЩИКА ARCITECH, H126, NL300, СЕРЕБРИСТЫЙ</t>
  </si>
  <si>
    <t>КОМПЛЕКТ ЯЩИКА ARCITECH, H126, NL350, СЕРЕБРИСТЫЙ</t>
  </si>
  <si>
    <t>КОМПЛЕКТ ЯЩИКА ARCITECH, H126, NL400, СЕРЕБРИСТЫЙ</t>
  </si>
  <si>
    <t>КОМПЛЕКТ ЯЩИКА ARCITECH, H126, NL450, СЕРЕБРИСТЫЙ</t>
  </si>
  <si>
    <t>КОМПЛЕКТ ЯЩИКА ARCITECH, H126, NL500, СЕРЕБРИСТЫЙ</t>
  </si>
  <si>
    <t>КОМПЛЕКТ БОКОВИН ЯЩИКА ARCITECH, H126, NL270, СЕРЕБРИСТЫЙ</t>
  </si>
  <si>
    <t>КОМПЛЕКТ БОКОВИН ЯЩИКА ARCITECH, H126, NL300, СЕРЕБРИСТЫЙ</t>
  </si>
  <si>
    <t>КОМПЛЕКТ БОКОВИН ЯЩИКА ARCITECH, H126, NL350, СЕРЕБРИСТЫЙ</t>
  </si>
  <si>
    <t>КОМПЛЕКТ БОКОВИН ЯЩИКА ARCITECH, H126, NL400, СЕРЕБРИСТЫЙ</t>
  </si>
  <si>
    <t>КОМПЛЕКТ БОКОВИН ЯЩИКА ARCITECH, H126, NL450, СЕРЕБРИСТЫЙ</t>
  </si>
  <si>
    <t>КОМПЛЕКТ БОКОВИН ЯЩИКА ARCITECH, H126, NL500, СЕРЕБРИСТЫЙ</t>
  </si>
  <si>
    <t>КОМПЛЕКТ СОЕДИНИТЕЛЕЙ ЗАДНЕЙ СТЕНКИ ARCITECH, H126, СЕРЕБРИСТЫЙ</t>
  </si>
  <si>
    <t>КОМПЛЕКТ КОРОБА ARCITECH С РЕЛИНГАМИ, H186/94, NL270, СЕРЕБРИСТЫЙ</t>
  </si>
  <si>
    <t>КОМПЛЕКТ КОРОБА ARCITECH С РЕЛИНГАМИ, H186/94, NL300, СЕРЕБРИСТЫЙ</t>
  </si>
  <si>
    <t>КОМПЛЕКТ КОРОБА ARCITECH С РЕЛИНГАМИ, H186/94, NL350, СЕРЕБРИСТЫЙ</t>
  </si>
  <si>
    <t>КОМПЛЕКТ КОРОБА ARCITECH С РЕЛИНГАМИ, H186/94, NL400, СЕРЕБРИСТЫЙ</t>
  </si>
  <si>
    <t>КОМПЛЕКТ КОРОБА ARCITECH С РЕЛИНГАМИ, H186/94, NL450, СЕРЕБРИСТЫЙ</t>
  </si>
  <si>
    <t>КОМПЛЕКТ КОРОБА ARCITECH С РЕЛИНГАМИ, H186/94, NL500, СЕРЕБРИСТЫЙ</t>
  </si>
  <si>
    <t>КОМПЛЕКТ КОРОБА ARCITECH С TOPSIDE, H186/94, NL400, СЕРЕБРИСТЫЙ</t>
  </si>
  <si>
    <t>КОМПЛЕКТ КОРОБА ARCITECH С TOPSIDE, H186/94, NL450, СЕРЕБРИСТЫЙ</t>
  </si>
  <si>
    <t>КОМПЛЕКТ КОРОБА ARCITECH С TOPSIDE, H186/94, NL500, СЕРЕБРИСТЫЙ</t>
  </si>
  <si>
    <t>КОМПЛЕКТ КОРОБА ARCITECH С DESIGNSIDE, H186/94, NL270, СЕРЕБРИСТЫЙ</t>
  </si>
  <si>
    <t>КОМПЛЕКТ КОРОБА ARCITECH С DESIGNSIDE, H186/94, NL300, СЕРЕБРИСТЫЙ</t>
  </si>
  <si>
    <t>КОМПЛЕКТ КОРОБА ARCITECH С DESIGNSIDE, H186/94, NL350, СЕРЕБРИСТЫЙ</t>
  </si>
  <si>
    <t>КОМПЛЕКТ КОРОБА ARCITECH С DESIGNSIDE, H186/94, NL400, СЕРЕБРИСТЫЙ</t>
  </si>
  <si>
    <t>КОМПЛЕКТ КОРОБА ARCITECH С DESIGNSIDE, H186/94, NL450, СЕРЕБРИСТЫЙ</t>
  </si>
  <si>
    <t>КОМПЛЕКТ КОРОБА ARCITECH С DESIGNSIDE, H186/94, NL500, СЕРЕБРИСТЫЙ</t>
  </si>
  <si>
    <t>КОМПЛЕКТ СОЕДИНИТЕЛЕЙ ЗАДНЕЙ СТЕНКИ ARCITECH, H186, СЕРЕБРИСТЫЙ</t>
  </si>
  <si>
    <t>КОМПЛЕКТ ПРОДОЛЬНЫХ РЕЛИНГОВ КОРОБА С СОЕД. ПЕРЕД. ПАНЕЛИ ARCITECH, NL270, СЕРЕБРИСТЫЙ</t>
  </si>
  <si>
    <t>КОМПЛЕКТ ПРОДОЛЬНЫХ РЕЛИНГОВ КОРОБА С СОЕД. ПЕРЕД. ПАНЕЛИ ARCITECH, NL300, СЕРЕБРИСТЫЙ</t>
  </si>
  <si>
    <t>КОМПЛЕКТ ПРОДОЛЬНЫХ РЕЛИНГОВ КОРОБА С СОЕД. ПЕРЕД. ПАНЕЛИ ARCITECH, NL350, СЕРЕБРИСТЫЙ</t>
  </si>
  <si>
    <t>КОМПЛЕКТ ПРОДОЛЬНЫХ РЕЛИНГОВ КОРОБА С СОЕД. ПЕРЕД. ПАНЕЛИ ARCITECH, NL400, СЕРЕБРИСТЫЙ</t>
  </si>
  <si>
    <t>КОМПЛЕКТ ПРОДОЛЬНЫХ РЕЛИНГОВ КОРОБА С СОЕД. ПЕРЕД. ПАНЕЛИ ARCITECH, NL450, СЕРЕБРИСТЫЙ</t>
  </si>
  <si>
    <t>КОМПЛЕКТ ПРОДОЛЬНЫХ РЕЛИНГОВ КОРОБА С СОЕД. ПЕРЕД. ПАНЕЛИ ARCITECH, NL500, СЕРЕБРИСТЫЙ</t>
  </si>
  <si>
    <t>КОМПЛЕКТ НАДСТАВОК НА БОКОВИНУ TOPSIDE ДЛЯ ARCITECH, H92, NL400, СТАЛЬ, СЕРЕБРИСТЫЙ</t>
  </si>
  <si>
    <t>КОМПЛЕКТ НАДСТАВОК НА БОКОВИНУ TOPSIDE ДЛЯ ARCITECH, H92, NL450, СТАЛЬ, СЕРЕБРИСТЫЙ</t>
  </si>
  <si>
    <t>КОМПЛЕКТ НАДСТАВОК НА БОКОВИНУ TOPSIDE ДЛЯ ARCITECH, H92, NL500, СТАЛЬ, СЕРЕБРИСТЫЙ</t>
  </si>
  <si>
    <t>КОМПЛЕКТ НАДСТАВОК НА БОКОВИНУ DESIGNSIDE ДЛЯ ARCITECH, H92, NL270, СТЕКЛО, ПРОЗРАЧНОЕ</t>
  </si>
  <si>
    <t>КОМПЛЕКТ НАДСТАВОК НА БОКОВИНУ DESIGNSIDE ДЛЯ ARCITECH, H92, NL300, СТЕКЛО, ПРОЗРАЧНОЕ</t>
  </si>
  <si>
    <t>КОМПЛЕКТ НАДСТАВОК НА БОКОВИНУ DESIGNSIDE ДЛЯ ARCITECH, H92, NL350, СТЕКЛО, ПРОЗРАЧНОЕ</t>
  </si>
  <si>
    <t>КОМПЛЕКТ НАДСТАВОК НА БОКОВИНУ DESIGNSIDE ДЛЯ ARCITECH, H92, NL400, СТЕКЛО, ПРОЗРАЧНОЕ</t>
  </si>
  <si>
    <t>КОМПЛЕКТ НАДСТАВОК НА БОКОВИНУ DESIGNSIDE ДЛЯ ARCITECH, H92, NL450, СТЕКЛО, ПРОЗРАЧНОЕ</t>
  </si>
  <si>
    <t>КОМПЛЕКТ НАДСТАВОК НА БОКОВИНУ DESIGNSIDE ДЛЯ ARCITECH, H92, NL500, СТЕКЛО, ПРОЗРАЧНОЕ</t>
  </si>
  <si>
    <t>КОМПЛЕКТ АДАПТЕРОВ DESIGNSIDE ARCITECH, H92, СЕРЕБРИСТЫЙ</t>
  </si>
  <si>
    <t>КОМПЛЕКТ СОЕДИНИТЕЛЕЙ DESIGNSIDE ДЛЯ ARCITECH</t>
  </si>
  <si>
    <t>КОМПЛЕКТ КОРОБА ARCITECH С РЕЛИНГАМИ, H186/126, NL270, СЕРЕБРИСТЫЙ</t>
  </si>
  <si>
    <t>КОМПЛЕКТ КОРОБА ARCITECH С РЕЛИНГАМИ, H186/126, NL300, СЕРЕБРИСТЫЙ</t>
  </si>
  <si>
    <t>КОМПЛЕКТ КОРОБА ARCITECH С РЕЛИНГАМИ, H186/126, NL350, СЕРЕБРИСТЫЙ</t>
  </si>
  <si>
    <t>КОМПЛЕКТ КОРОБА ARCITECH С РЕЛИНГАМИ, H186/126, NL400, СЕРЕБРИСТЫЙ</t>
  </si>
  <si>
    <t>КОМПЛЕКТ КОРОБА ARCITECH С РЕЛИНГАМИ, H186/126, NL450, СЕРЕБРИСТЫЙ</t>
  </si>
  <si>
    <t>КОМПЛЕКТ КОРОБА ARCITECH С РЕЛИНГАМИ, H186/126, NL500, СЕРЕБРИСТЫЙ</t>
  </si>
  <si>
    <t>КОМПЛЕКТ КОРОБА ARCITECH С РЕЛИНГАМИ, H218/94, NL270, СЕРЕБРИСТЫЙ</t>
  </si>
  <si>
    <t>КОМПЛЕКТ КОРОБА ARCITECH С РЕЛИНГАМИ, H218/94, NL300, СЕРЕБРИСТЫЙ</t>
  </si>
  <si>
    <t>КОМПЛЕКТ КОРОБА ARCITECH С РЕЛИНГАМИ, H218/94, NL350, СЕРЕБРИСТЫЙ</t>
  </si>
  <si>
    <t>КОМПЛЕКТ КОРОБА ARCITECH С РЕЛИНГАМИ, H218/94, NL400, СЕРЕБРИСТЫЙ</t>
  </si>
  <si>
    <t>КОМПЛЕКТ КОРОБА ARCITECH С РЕЛИНГАМИ, H218/94, NL450, СЕРЕБРИСТЫЙ</t>
  </si>
  <si>
    <t>КОМПЛЕКТ КОРОБА ARCITECH С РЕЛИНГАМИ, H218/94, NL500, СЕРЕБРИСТЫЙ</t>
  </si>
  <si>
    <t>КОМПЛЕКТ КОРОБА ARCITECH С TOPSIDE, H218/94, NL400, СЕРЕБРИСТЫЙ</t>
  </si>
  <si>
    <t>КОМПЛЕКТ КОРОБА ARCITECH С TOPSIDE, H218/94, NL450, СЕРЕБРИСТЫЙ</t>
  </si>
  <si>
    <t>КОМПЛЕКТ КОРОБА ARCITECH С TOPSIDE, H218/94, NL500, СЕРЕБРИСТЫЙ</t>
  </si>
  <si>
    <t>КОМПЛЕКТ КОРОБА ARCITECH С DESIGNSIDE, H218/94, NL270, СЕРЕБРИСТЫЙ</t>
  </si>
  <si>
    <t>КОМПЛЕКТ КОРОБА ARCITECH С DESIGNSIDE, H218/94, NL300, СЕРЕБРИСТЫЙ</t>
  </si>
  <si>
    <t>КОМПЛЕКТ КОРОБА ARCITECH С DESIGNSIDE, H218/94, NL350, СЕРЕБРИСТЫЙ</t>
  </si>
  <si>
    <t>КОМПЛЕКТ КОРОБА ARCITECH С DESIGNSIDE, H218/94, NL400, СЕРЕБРИСТЫЙ</t>
  </si>
  <si>
    <t>КОМПЛЕКТ КОРОБА ARCITECH С DESIGNSIDE, H218/94, NL450, СЕРЕБРИСТЫЙ</t>
  </si>
  <si>
    <t>КОМПЛЕКТ КОРОБА ARCITECH С DESIGNSIDE, H218/94, NL500, СЕРЕБРИСТЫЙ</t>
  </si>
  <si>
    <t>КОМПЛЕКТ СОЕДИНИТЕЛЕЙ ЗАДНЕЙ СТЕНКИ ARCITECH, H218, СЕРЕБРИСТЫЙ</t>
  </si>
  <si>
    <t>КОМПЛЕКТ НАДСТАВОК НА БОКОВИНУ TOPSIDE ДЛЯ ARCITECH, H124, NL400, СТАЛЬ, СЕРЕБРИСТЫЙ</t>
  </si>
  <si>
    <t>КОМПЛЕКТ НАДСТАВОК НА БОКОВИНУ TOPSIDE ДЛЯ ARCITECH, H124, NL450, СТАЛЬ, СЕРЕБРИСТЫЙ</t>
  </si>
  <si>
    <t>КОМПЛЕКТ НАДСТАВОК НА БОКОВИНУ TOPSIDE ДЛЯ ARCITECH, H124, NL500, СТАЛЬ, СЕРЕБРИСТЫЙ</t>
  </si>
  <si>
    <t>КОМПЛЕКТ НАДСТАВОК НА БОКОВИНУ DESIGNSIDE ДЛЯ ARCITECH, H124, NL270, СТЕКЛО, ПРОЗРАЧНОЕ</t>
  </si>
  <si>
    <t>КОМПЛЕКТ НАДСТАВОК НА БОКОВИНУ DESIGNSIDE ДЛЯ ARCITECH, H124, NL300, СТЕКЛО, ПРОЗРАЧНОЕ</t>
  </si>
  <si>
    <t>КОМПЛЕКТ НАДСТАВОК НА БОКОВИНУ DESIGNSIDE ДЛЯ ARCITECH, H124, NL350, СТЕКЛО, ПРОЗРАЧНОЕ</t>
  </si>
  <si>
    <t>КОМПЛЕКТ НАДСТАВОК НА БОКОВИНУ DESIGNSIDE ДЛЯ ARCITECH, H124, NL400, СТЕКЛО, ПРОЗРАЧНОЕ</t>
  </si>
  <si>
    <t>КОМПЛЕКТ НАДСТАВОК НА БОКОВИНУ DESIGNSIDE ДЛЯ ARCITECH, H124, NL450, СТЕКЛО, ПРОЗРАЧНОЕ</t>
  </si>
  <si>
    <t>КОМПЛЕКТ НАДСТАВОК НА БОКОВИНУ DESIGNSIDE ДЛЯ ARCITECH, H124, NL500, СТЕКЛО, ПРОЗРАЧНОЕ</t>
  </si>
  <si>
    <t>КОМПЛЕКТ АДАПТЕРОВ DESIGNSIDE ARCITECH, H124, СЕРЕБРИСТЫЙ</t>
  </si>
  <si>
    <t>КОМПЛЕКТ КОРОБА ARCITECH С РЕЛИНГАМИ, H218/126, NL270, СЕРЕБРИСТЫЙ</t>
  </si>
  <si>
    <t>КОМПЛЕКТ КОРОБА ARCITECH С РЕЛИНГАМИ, H218/126, NL300, СЕРЕБРИСТЫЙ</t>
  </si>
  <si>
    <t>КОМПЛЕКТ КОРОБА ARCITECH С РЕЛИНГАМИ, H218/126, NL350, СЕРЕБРИСТЫЙ</t>
  </si>
  <si>
    <t>КОМПЛЕКТ КОРОБА ARCITECH С РЕЛИНГАМИ, H218/126, NL400, СЕРЕБРИСТЫЙ</t>
  </si>
  <si>
    <t>КОМПЛЕКТ КОРОБА ARCITECH С РЕЛИНГАМИ, H218/126, NL450, СЕРЕБРИСТЫЙ</t>
  </si>
  <si>
    <t>КОМПЛЕКТ КОРОБА ARCITECH С РЕЛИНГАМИ, H218/126, NL500, СЕРЕБРИСТЫЙ</t>
  </si>
  <si>
    <t>КОМПЛЕКТ КОРОБА ARCITECH С TOPSIDE, H218/126, NL400, СЕРЕБРИСТЫЙ</t>
  </si>
  <si>
    <t>КОМПЛЕКТ КОРОБА ARCITECH С TOPSIDE, H218/126, NL450, СЕРЕБРИСТЫЙ</t>
  </si>
  <si>
    <t>КОМПЛЕКТ КОРОБА ARCITECH С TOPSIDE, H218/126, NL500, СЕРЕБРИСТЫЙ</t>
  </si>
  <si>
    <t>КОМПЛЕКТ КОРОБА ARCITECH С DESIGNSIDE, H218/126, NL270, СЕРЕБРИСТЫЙ</t>
  </si>
  <si>
    <t>КОМПЛЕКТ КОРОБА ARCITECH С DESIGNSIDE, H218/126, NL300, СЕРЕБРИСТЫЙ</t>
  </si>
  <si>
    <t>КОМПЛЕКТ КОРОБА ARCITECH С DESIGNSIDE, H218/126, NL350, СЕРЕБРИСТЫЙ</t>
  </si>
  <si>
    <t>КОМПЛЕКТ КОРОБА ARCITECH С DESIGNSIDE, H218/126, NL400, СЕРЕБРИСТЫЙ</t>
  </si>
  <si>
    <t>КОМПЛЕКТ КОРОБА ARCITECH С DESIGNSIDE, H218/126, NL450, СЕРЕБРИСТЫЙ</t>
  </si>
  <si>
    <t>КОМПЛЕКТ КОРОБА ARCITECH С DESIGNSIDE, H218/126, NL500, СЕРЕБРИСТЫЙ</t>
  </si>
  <si>
    <t>КОМПЛЕКТ КОРОБА ARCITECH С РЕЛИНГАМИ, H250/94, NL270, СЕРЕБРИСТЫЙ</t>
  </si>
  <si>
    <t>КОМПЛЕКТ КОРОБА ARCITECH С РЕЛИНГАМИ, H250/94, NL300, СЕРЕБРИСТЫЙ</t>
  </si>
  <si>
    <t>КОМПЛЕКТ КОРОБА ARCITECH С РЕЛИНГАМИ, H250/94, NL350, СЕРЕБРИСТЫЙ</t>
  </si>
  <si>
    <t>КОМПЛЕКТ КОРОБА ARCITECH С РЕЛИНГАМИ, H250/94, NL400, СЕРЕБРИСТЫЙ</t>
  </si>
  <si>
    <t>КОМПЛЕКТ КОРОБА ARCITECH С РЕЛИНГАМИ, H250/94, NL450, СЕРЕБРИСТЫЙ</t>
  </si>
  <si>
    <t>КОМПЛЕКТ КОРОБА ARCITECH С РЕЛИНГАМИ, H250/94, NL500, СЕРЕБРИСТЫЙ</t>
  </si>
  <si>
    <t>КОМПЛЕКТ СОЕДИНИТЕЛЕЙ ЗАДНЕЙ СТЕНКИ ARCITECH, H250, СЕРЕБРИСТЫЙ</t>
  </si>
  <si>
    <t>КОМПЛЕКТ КОРОБА ARCITECH С РЕЛИНГАМИ, H250/126, NL270, СЕРЕБРИСТЫЙ</t>
  </si>
  <si>
    <t>КОМПЛЕКТ КОРОБА ARCITECH С РЕЛИНГАМИ, H250/126, NL300, СЕРЕБРИСТЫЙ</t>
  </si>
  <si>
    <t>КОМПЛЕКТ КОРОБА ARCITECH С РЕЛИНГАМИ, H250/126, NL350, СЕРЕБРИСТЫЙ</t>
  </si>
  <si>
    <t>КОМПЛЕКТ КОРОБА ARCITECH С РЕЛИНГАМИ, H250/126, NL400, СЕРЕБРИСТЫЙ</t>
  </si>
  <si>
    <t>КОМПЛЕКТ КОРОБА ARCITECH С РЕЛИНГАМИ, H250/126, NL450, СЕРЕБРИСТЫЙ</t>
  </si>
  <si>
    <t>КОМПЛЕКТ КОРОБА ARCITECH С РЕЛИНГАМИ, H250/126, NL500, СЕРЕБРИСТЫЙ</t>
  </si>
  <si>
    <t>КОМПЛЕКТ КОРОБА ARCITECH С TOPSIDE, H250/126, NL400, СЕРЕБРИСТЫЙ</t>
  </si>
  <si>
    <t>КОМПЛЕКТ КОРОБА ARCITECH С TOPSIDE, H250/126, NL450, СЕРЕБРИСТЫЙ</t>
  </si>
  <si>
    <t>КОМПЛЕКТ КОРОБА ARCITECH С TOPSIDE, H250/126, NL500, СЕРЕБРИСТЫЙ</t>
  </si>
  <si>
    <t>КОМПЛЕКТ КОРОБА ARCITECH С DESIGNSIDE, H250/126, NL270, СЕРЕБРИСТЫЙ</t>
  </si>
  <si>
    <t>КОМПЛЕКТ КОРОБА ARCITECH С DESIGNSIDE, H250/126, NL300, СЕРЕБРИСТЫЙ</t>
  </si>
  <si>
    <t>КОМПЛЕКТ КОРОБА ARCITECH С DESIGNSIDE, H250/126, NL350, СЕРЕБРИСТЫЙ</t>
  </si>
  <si>
    <t>КОМПЛЕКТ КОРОБА ARCITECH С DESIGNSIDE, H250/126, NL400, СЕРЕБРИСТЫЙ</t>
  </si>
  <si>
    <t>КОМПЛЕКТ КОРОБА ARCITECH С DESIGNSIDE, H250/126, NL450, СЕРЕБРИСТЫЙ</t>
  </si>
  <si>
    <t>КОМПЛЕКТ КОРОБА ARCITECH С DESIGNSIDE, H250/126, NL500, СЕРЕБРИСТЫЙ</t>
  </si>
  <si>
    <t>КОМПЛЕКТ КОРОБА ARCITECH С РЕЛИНГАМИ, H282/94, NL270, СЕРЕБРИСТЫЙ</t>
  </si>
  <si>
    <t>КОМПЛЕКТ КОРОБА ARCITECH С РЕЛИНГАМИ, H282/94, NL300, СЕРЕБРИСТЫЙ</t>
  </si>
  <si>
    <t>КОМПЛЕКТ КОРОБА ARCITECH С РЕЛИНГАМИ, H282/94, NL350, СЕРЕБРИСТЫЙ</t>
  </si>
  <si>
    <t>КОМПЛЕКТ КОРОБА ARCITECH С РЕЛИНГАМИ, H282/94, NL400, СЕРЕБРИСТЫЙ</t>
  </si>
  <si>
    <t>КОМПЛЕКТ КОРОБА ARCITECH С РЕЛИНГАМИ, H282/94, NL450, СЕРЕБРИСТЫЙ</t>
  </si>
  <si>
    <t>КОМПЛЕКТ КОРОБА ARCITECH С РЕЛИНГАМИ, H282/94, NL500, СЕРЕБРИСТЫЙ</t>
  </si>
  <si>
    <t>КОМПЛЕКТ СОЕДИНИТЕЛЕЙ ЗАДНЕЙ СТЕНКИ ARCITECH, H282, СЕРЕБРИСТЫЙ</t>
  </si>
  <si>
    <t>КОМПЛЕКТ КОРОБА ARCITECH С РЕЛИНГАМИ, H282/126, NL270, СЕРЕБРИСТЫЙ</t>
  </si>
  <si>
    <t>КОМПЛЕКТ КОРОБА ARCITECH С РЕЛИНГАМИ, H282/126, NL300, СЕРЕБРИСТЫЙ</t>
  </si>
  <si>
    <t>КОМПЛЕКТ КОРОБА ARCITECH С РЕЛИНГАМИ, H282/126, NL350, СЕРЕБРИСТЫЙ</t>
  </si>
  <si>
    <t>КОМПЛЕКТ КОРОБА ARCITECH С РЕЛИНГАМИ, H282/126, NL400, СЕРЕБРИСТЫЙ</t>
  </si>
  <si>
    <t>КОМПЛЕКТ КОРОБА ARCITECH С РЕЛИНГАМИ, H282/126, NL450, СЕРЕБРИСТЫЙ</t>
  </si>
  <si>
    <t>КОМПЛЕКТ КОРОБА ARCITECH С РЕЛИНГАМИ, H282/126, NL500, СЕРЕБРИСТЫЙ</t>
  </si>
  <si>
    <t>КОМПЛЕКТ ЯЩИКА ARCITECH, H78, NL500, БЕЛЫЙ</t>
  </si>
  <si>
    <t>КОМПЛЕКТ БОКОВИН ЯЩИКА ARCITECH, H78, NL500, БЕЛЫЙ</t>
  </si>
  <si>
    <t>КОМПЛЕКТ СОЕДИНИТЕЛЕЙ ЗАДНЕЙ СТЕНКИ ARCITECH, H78, БЕЛЫЙ</t>
  </si>
  <si>
    <t>КОМПЛЕКТ ЯЩИКА ARCITECH, H94, NL270, БЕЛЫЙ</t>
  </si>
  <si>
    <t>КОМПЛЕКТ ЯЩИКА ARCITECH, H94, NL300, БЕЛЫЙ</t>
  </si>
  <si>
    <t>КОМПЛЕКТ ЯЩИКА ARCITECH, H94, NL350, БЕЛЫЙ</t>
  </si>
  <si>
    <t>КОМПЛЕКТ ЯЩИКА ARCITECH, H94, NL400, БЕЛЫЙ</t>
  </si>
  <si>
    <t>КОМПЛЕКТ ЯЩИКА ARCITECH, H94, NL450, БЕЛЫЙ</t>
  </si>
  <si>
    <t>КОМПЛЕКТ ЯЩИКА ARCITECH, H94, NL500, БЕЛЫЙ</t>
  </si>
  <si>
    <t>КОМПЛЕКТ БОКОВИН ЯЩИКА ARCITECH, H94, NL270, БЕЛЫЙ</t>
  </si>
  <si>
    <t>КОМПЛЕКТ БОКОВИН ЯЩИКА ARCITECH, H94, NL300, БЕЛЫЙ</t>
  </si>
  <si>
    <t>КОМПЛЕКТ БОКОВИН ЯЩИКА ARCITECH, H94, NL350, БЕЛЫЙ</t>
  </si>
  <si>
    <t>КОМПЛЕКТ БОКОВИН ЯЩИКА ARCITECH, H94, NL400, БЕЛЫЙ</t>
  </si>
  <si>
    <t>КОМПЛЕКТ БОКОВИН ЯЩИКА ARCITECH, H94, NL450, БЕЛЫЙ</t>
  </si>
  <si>
    <t>КОМПЛЕКТ БОКОВИН ЯЩИКА ARCITECH, H94, NL500, БЕЛЫЙ</t>
  </si>
  <si>
    <t>КОМПЛЕКТ СОЕДИНИТЕЛЕЙ ЗАДНЕЙ СТЕНКИ ARCITECH, H94, БЕЛЫЕ</t>
  </si>
  <si>
    <t>КОМПЛЕКТ ЯЩИКА ARCITECH, H126, NL270, БЕЛЫЙ</t>
  </si>
  <si>
    <t>КОМПЛЕКТ ЯЩИКА ARCITECH, H126, NL300, БЕЛЫЙ</t>
  </si>
  <si>
    <t>КОМПЛЕКТ ЯЩИКА ARCITECH, H126, NL350, БЕЛЫЙ</t>
  </si>
  <si>
    <t>КОМПЛЕКТ ЯЩИКА ARCITECH, H126, NL400, БЕЛЫЙ</t>
  </si>
  <si>
    <t>КОМПЛЕКТ ЯЩИКА ARCITECH, H126, NL450, БЕЛЫЙ</t>
  </si>
  <si>
    <t>КОМПЛЕКТ ЯЩИКА ARCITECH, H126, NL500, БЕЛЫЙ</t>
  </si>
  <si>
    <t>КОМПЛЕКТ БОКОВИН ЯЩИКА ARCITECH, H126, NL270, БЕЛЫЙ</t>
  </si>
  <si>
    <t>КОМПЛЕКТ БОКОВИН ЯЩИКА ARCITECH, H126, NL300, БЕЛЫЙ</t>
  </si>
  <si>
    <t>КОМПЛЕКТ БОКОВИН ЯЩИКА ARCITECH, H126, NL350, БЕЛЫЙ</t>
  </si>
  <si>
    <t>КОМПЛЕКТ БОКОВИН ЯЩИКА ARCITECH, H126, NL400, БЕЛЫЙ</t>
  </si>
  <si>
    <t>КОМПЛЕКТ БОКОВИН ЯЩИКА ARCITECH, H126, NL450, БЕЛЫЙ</t>
  </si>
  <si>
    <t>КОМПЛЕКТ БОКОВИН ЯЩИКА ARCITECH, H126, NL500, БЕЛЫЙ</t>
  </si>
  <si>
    <t>КОМПЛЕКТ СОЕДИНИТЕЛЕЙ ЗАДНЕЙ СТЕНКИ ARCITECH, H126, БЕЛЫЕ</t>
  </si>
  <si>
    <t>КОМПЛЕКТ КОРОБА ARCITECH С РЕЛИНГАМИ, H186/94, NL270, БЕЛЫЙ</t>
  </si>
  <si>
    <t>КОМПЛЕКТ КОРОБА ARCITECH С РЕЛИНГАМИ, H186/94, NL300, БЕЛЫЙ</t>
  </si>
  <si>
    <t>КОМПЛЕКТ КОРОБА ARCITECH С РЕЛИНГАМИ, H186/94, NL350, БЕЛЫЙ</t>
  </si>
  <si>
    <t>КОМПЛЕКТ КОРОБА ARCITECH С РЕЛИНГАМИ, H186/94, NL400, БЕЛЫЙ</t>
  </si>
  <si>
    <t>КОМПЛЕКТ КОРОБА ARCITECH С РЕЛИНГАМИ, H186/94, NL450, БЕЛЫЙ</t>
  </si>
  <si>
    <t>КОМПЛЕКТ КОРОБА ARCITECH С РЕЛИНГАМИ, H186/94, NL500, БЕЛЫЙ</t>
  </si>
  <si>
    <t>КОМПЛЕКТ КОРОБА ARCITECH С TOPSIDE, H186/94, NL400, БЕЛЫЙ</t>
  </si>
  <si>
    <t>КОМПЛЕКТ КОРОБА ARCITECH С TOPSIDE, H186/94, NL450, БЕЛЫЙ</t>
  </si>
  <si>
    <t>КОМПЛЕКТ КОРОБА ARCITECH С TOPSIDE, H186/94, NL500, БЕЛЫЙ</t>
  </si>
  <si>
    <t>КОМПЛЕКТ КОРОБА ARCITECH С DESIGNSIDE, H186/94, NL270, БЕЛЫЙ</t>
  </si>
  <si>
    <t>КОМПЛЕКТ КОРОБА ARCITECH С DESIGNSIDE, H186/94, NL300, БЕЛЫЙ</t>
  </si>
  <si>
    <t>КОМПЛЕКТ КОРОБА ARCITECH С DESIGNSIDE, H186/94, NL350, БЕЛЫЙ</t>
  </si>
  <si>
    <t>КОМПЛЕКТ КОРОБА ARCITECH С DESIGNSIDE, H186/94, NL400, БЕЛЫЙ</t>
  </si>
  <si>
    <t>КОМПЛЕКТ КОРОБА ARCITECH С DESIGNSIDE, H186/94, NL450, БЕЛЫЙ</t>
  </si>
  <si>
    <t>КОМПЛЕКТ КОРОБА ARCITECH С DESIGNSIDE, H186/94, NL500, БЕЛЫЙ</t>
  </si>
  <si>
    <t>КОМПЛЕКТ ПРОДОЛЬНЫХ РЕЛИНГОВ КОРОБА С СОЕД. ПЕРЕД. ПАНЕЛИ ARCITECH, NL270, БЕЛЫЕ</t>
  </si>
  <si>
    <t>КОМПЛЕКТ ПРОДОЛЬНЫХ РЕЛИНГОВ КОРОБА С СОЕД. ПЕРЕД. ПАНЕЛИ ARCITECH, NL300, БЕЛЫЕ</t>
  </si>
  <si>
    <t>КОМПЛЕКТ ПРОДОЛЬНЫХ РЕЛИНГОВ КОРОБА С СОЕД. ПЕРЕД. ПАНЕЛИ ARCITECH, NL350, БЕЛЫЕ</t>
  </si>
  <si>
    <t>КОМПЛЕКТ ПРОДОЛЬНЫХ РЕЛИНГОВ КОРОБА С СОЕД. ПЕРЕД. ПАНЕЛИ ARCITECH, NL400, БЕЛЫЕ</t>
  </si>
  <si>
    <t>КОМПЛЕКТ ПРОДОЛЬНЫХ РЕЛИНГОВ КОРОБА С СОЕД. ПЕРЕД. ПАНЕЛИ ARCITECH, NL450, БЕЛЫЕ</t>
  </si>
  <si>
    <t>КОМПЛЕКТ ПРОДОЛЬНЫХ РЕЛИНГОВ КОРОБА С СОЕД. ПЕРЕД. ПАНЕЛИ ARCITECH, NL500, БЕЛЫЕ</t>
  </si>
  <si>
    <t>КОМПЛЕКТ СОЕДИНИТЕЛЕЙ ЗАДНЕЙ СТЕНКИ ARCITECH, H186, БЕЛЫЕ</t>
  </si>
  <si>
    <t>КОМПЛЕКТ НАДСТАВОК НА БОКОВИНУ TOPSIDE ДЛЯ ARCITECH, H92, NL400, СТАЛЬ, БЕЛЫЕ</t>
  </si>
  <si>
    <t>КОМПЛЕКТ НАДСТАВОК НА БОКОВИНУ TOPSIDE ДЛЯ ARCITECH, H92, NL450, СТАЛЬ, БЕЛЫЕ</t>
  </si>
  <si>
    <t>КОМПЛЕКТ НАДСТАВОК НА БОКОВИНУ TOPSIDE ДЛЯ ARCITECH, H92, NL500, СТАЛЬ, БЕЛЫЕ</t>
  </si>
  <si>
    <t>КОМПЛЕКТ АДАПТЕРОВ DESIGNSIDE ARCITECH, H92, БЕЛЫЕ</t>
  </si>
  <si>
    <t>КОМПЛЕКТ КОРОБА ARCITECH С РЕЛИНГАМИ, H186/126, NL270, БЕЛЫЙ</t>
  </si>
  <si>
    <t>КОМПЛЕКТ КОРОБА ARCITECH С РЕЛИНГАМИ, H186/126, NL300, БЕЛЫЙ</t>
  </si>
  <si>
    <t>КОМПЛЕКТ КОРОБА ARCITECH С РЕЛИНГАМИ, H186/126, NL350, БЕЛЫЙ</t>
  </si>
  <si>
    <t>КОМПЛЕКТ КОРОБА ARCITECH С РЕЛИНГАМИ, H186/126, NL400, БЕЛЫЙ</t>
  </si>
  <si>
    <t>КОМПЛЕКТ КОРОБА ARCITECH С РЕЛИНГАМИ, H186/126, NL450, БЕЛЫЙ</t>
  </si>
  <si>
    <t>КОМПЛЕКТ КОРОБА ARCITECH С РЕЛИНГАМИ, H186/126, NL500, БЕЛЫЙ</t>
  </si>
  <si>
    <t>КОМПЛЕКТ КОРОБА ARCITECH С РЕЛИНГАМИ, H218/94, NL270, БЕЛЫЙ</t>
  </si>
  <si>
    <t>КОМПЛЕКТ КОРОБА ARCITECH С РЕЛИНГАМИ, H218/94, NL300, БЕЛЫЙ</t>
  </si>
  <si>
    <t>КОМПЛЕКТ КОРОБА ARCITECH С РЕЛИНГАМИ, H218/94, NL350, БЕЛЫЙ</t>
  </si>
  <si>
    <t>КОМПЛЕКТ КОРОБА ARCITECH С РЕЛИНГАМИ, H218/94, NL400, БЕЛЫЙ</t>
  </si>
  <si>
    <t>КОМПЛЕКТ КОРОБА ARCITECH С РЕЛИНГАМИ, H218/94, NL450, БЕЛЫЙ</t>
  </si>
  <si>
    <t>КОМПЛЕКТ КОРОБА ARCITECH С РЕЛИНГАМИ, H218/94, NL500, БЕЛЫЙ</t>
  </si>
  <si>
    <t>КОМПЛЕКТ КОРОБА ARCITECH С TOPSIDE, H218/94, NL400, БЕЛЫЙ</t>
  </si>
  <si>
    <t>КОМПЛЕКТ КОРОБА ARCITECH С TOPSIDE, H218/94, NL450, БЕЛЫЙ</t>
  </si>
  <si>
    <t>КОМПЛЕКТ КОРОБА ARCITECH С TOPSIDE, H218/94, NL500, БЕЛЫЙ</t>
  </si>
  <si>
    <t>КОМПЛЕКТ КОРОБА ARCITECH С DESIGNSIDE, H218/94, NL270, БЕЛЫЙ</t>
  </si>
  <si>
    <t>КОМПЛЕКТ КОРОБА ARCITECH С DESIGNSIDE, H218/94, NL300, БЕЛЫЙ</t>
  </si>
  <si>
    <t>КОМПЛЕКТ КОРОБА ARCITECH С DESIGNSIDE, H218/94, NL350, БЕЛЫЙ</t>
  </si>
  <si>
    <t>КОМПЛЕКТ КОРОБА ARCITECH С DESIGNSIDE, H218/94, NL400, БЕЛЫЙ</t>
  </si>
  <si>
    <t>КОМПЛЕКТ КОРОБА ARCITECH С DESIGNSIDE, H218/94, NL450, БЕЛЫЙ</t>
  </si>
  <si>
    <t>КОМПЛЕКТ КОРОБА ARCITECH С DESIGNSIDE, H218/94, NL500, БЕЛЫЙ</t>
  </si>
  <si>
    <t>КОМПЛЕКТ СОЕДИНИТЕЛЕЙ ЗАДНЕЙ СТЕНКИ ARCITECH, H218, БЕЛЫЕ</t>
  </si>
  <si>
    <t>КОМПЛЕКТ НАДСТАВОК НА БОКОВИНУ TOPSIDE ДЛЯ ARCITECH, H124, NL400, СТАЛЬ, БЕЛЫЕ</t>
  </si>
  <si>
    <t>КОМПЛЕКТ НАДСТАВОК НА БОКОВИНУ TOPSIDE ДЛЯ ARCITECH, H124, NL450, СТАЛЬ, БЕЛЫЕ</t>
  </si>
  <si>
    <t>КОМПЛЕКТ НАДСТАВОК НА БОКОВИНУ TOPSIDE ДЛЯ ARCITECH, H124, NL500, СТАЛЬ, БЕЛЫЕ</t>
  </si>
  <si>
    <t>КОМПЛЕКТ АДАПТЕРОВ DESIGNSIDE ARCITECH, H124, БЕЛЫЕ</t>
  </si>
  <si>
    <t>КОМПЛЕКТ КОРОБА ARCITECH С РЕЛИНГАМИ, H218/126, NL270, БЕЛЫЙ</t>
  </si>
  <si>
    <t>КОМПЛЕКТ КОРОБА ARCITECH С РЕЛИНГАМИ, H218/126, NL300, БЕЛЫЙ</t>
  </si>
  <si>
    <t>КОМПЛЕКТ КОРОБА ARCITECH С РЕЛИНГАМИ, H218/126, NL350, БЕЛЫЙ</t>
  </si>
  <si>
    <t>КОМПЛЕКТ КОРОБА ARCITECH С РЕЛИНГАМИ, H218/126, NL400, БЕЛЫЙ</t>
  </si>
  <si>
    <t>КОМПЛЕКТ КОРОБА ARCITECH С РЕЛИНГАМИ, H218/126, NL450, БЕЛЫЙ</t>
  </si>
  <si>
    <t>КОМПЛЕКТ КОРОБА ARCITECH С РЕЛИНГАМИ, H218/126, NL500, БЕЛЫЙ</t>
  </si>
  <si>
    <t>КОМПЛЕКТ КОРОБА ARCITECH С DESIGNSIDE, H218/126, NL270, БЕЛЫЙ</t>
  </si>
  <si>
    <t>КОМПЛЕКТ КОРОБА ARCITECH С DESIGNSIDE, H218/126, NL300, БЕЛЫЙ</t>
  </si>
  <si>
    <t>КОМПЛЕКТ КОРОБА ARCITECH С DESIGNSIDE, H218/126, NL350, БЕЛЫЙ</t>
  </si>
  <si>
    <t>КОМПЛЕКТ КОРОБА ARCITECH С DESIGNSIDE, H218/126, NL400, БЕЛЫЙ</t>
  </si>
  <si>
    <t>КОМПЛЕКТ КОРОБА ARCITECH С DESIGNSIDE, H218/126, NL450, БЕЛЫЙ</t>
  </si>
  <si>
    <t>КОМПЛЕКТ КОРОБА ARCITECH С DESIGNSIDE, H218/126, NL500, БЕЛЫЙ</t>
  </si>
  <si>
    <t>КОМПЛЕКТ КОРОБА ARCITECH С TOPSIDE, H218/126, NL400, БЕЛЫЙ</t>
  </si>
  <si>
    <t>КОМПЛЕКТ КОРОБА ARCITECH С TOPSIDE, H218/126, NL450, БЕЛЫЙ</t>
  </si>
  <si>
    <t>КОМПЛЕКТ КОРОБА ARCITECH С TOPSIDE, H218/126, NL500, БЕЛЫЙ</t>
  </si>
  <si>
    <t>КОМПЛЕКТ КОРОБА ARCITECH С РЕЛИНГАМИ, H250/94, NL270, БЕЛЫЙ</t>
  </si>
  <si>
    <t>КОМПЛЕКТ КОРОБА ARCITECH С РЕЛИНГАМИ, H250/94, NL300, БЕЛЫЙ</t>
  </si>
  <si>
    <t>КОМПЛЕКТ КОРОБА ARCITECH С РЕЛИНГАМИ, H250/94, NL350, БЕЛЫЙ</t>
  </si>
  <si>
    <t>КОМПЛЕКТ КОРОБА ARCITECH С РЕЛИНГАМИ, H250/94, NL400, БЕЛЫЙ</t>
  </si>
  <si>
    <t>КОМПЛЕКТ КОРОБА ARCITECH С РЕЛИНГАМИ, H250/94, NL450, БЕЛЫЙ</t>
  </si>
  <si>
    <t>КОМПЛЕКТ КОРОБА ARCITECH С РЕЛИНГАМИ, H250/94, NL500, БЕЛЫЙ</t>
  </si>
  <si>
    <t>КОМПЛЕКТ КОРОБА ARCITECH С РЕЛИНГАМИ, H250/126, NL270, БЕЛЫЙ</t>
  </si>
  <si>
    <t>КОМПЛЕКТ КОРОБА ARCITECH С РЕЛИНГАМИ, H250/126, NL300, БЕЛЫЙ</t>
  </si>
  <si>
    <t>КОМПЛЕКТ КОРОБА ARCITECH С РЕЛИНГАМИ, H250/126, NL350, БЕЛЫЙ</t>
  </si>
  <si>
    <t>КОМПЛЕКТ КОРОБА ARCITECH С РЕЛИНГАМИ, H250/126, NL400, БЕЛЫЙ</t>
  </si>
  <si>
    <t>КОМПЛЕКТ КОРОБА ARCITECH С РЕЛИНГАМИ, H250/126, NL450, БЕЛЫЙ</t>
  </si>
  <si>
    <t>КОМПЛЕКТ КОРОБА ARCITECH С РЕЛИНГАМИ, H250/126, NL500, БЕЛЫЙ</t>
  </si>
  <si>
    <t>КОМПЛЕКТ КОРОБА ARCITECH С TOPSIDE, H250/126, NL400, БЕЛЫЙ</t>
  </si>
  <si>
    <t>КОМПЛЕКТ КОРОБА ARCITECH С TOPSIDE, H250/126, NL450, БЕЛЫЙ</t>
  </si>
  <si>
    <t>КОМПЛЕКТ КОРОБА ARCITECH С TOPSIDE, H250/126, NL500, БЕЛЫЙ</t>
  </si>
  <si>
    <t>КОМПЛЕКТ КОРОБА ARCITECH С DESIGNSIDE, H250/126, NL270, БЕЛЫЙ</t>
  </si>
  <si>
    <t>КОМПЛЕКТ КОРОБА ARCITECH С DESIGNSIDE, H250/126, NL300, БЕЛЫЙ</t>
  </si>
  <si>
    <t>КОМПЛЕКТ КОРОБА ARCITECH С DESIGNSIDE, H250/126, NL350, БЕЛЫЙ</t>
  </si>
  <si>
    <t>КОМПЛЕКТ КОРОБА ARCITECH С DESIGNSIDE, H250/126, NL400, БЕЛЫЙ</t>
  </si>
  <si>
    <t>КОМПЛЕКТ КОРОБА ARCITECH С DESIGNSIDE, H250/126, NL450, БЕЛЫЙ</t>
  </si>
  <si>
    <t>КОМПЛЕКТ КОРОБА ARCITECH С DESIGNSIDE, H250/126, NL500, БЕЛЫЙ</t>
  </si>
  <si>
    <t>КОМПЛЕКТ СОЕДИНИТЕЛЕЙ ЗАДНЕЙ СТЕНКИ ARCITECH, H250, БЕЛЫЕ</t>
  </si>
  <si>
    <t>КОМПЛЕКТ КОРОБА ARCITECH С РЕЛИНГАМИ, H282/94, NL270, БЕЛЫЙ</t>
  </si>
  <si>
    <t>КОМПЛЕКТ КОРОБА ARCITECH С РЕЛИНГАМИ, H282/94, NL300, БЕЛЫЙ</t>
  </si>
  <si>
    <t>КОМПЛЕКТ КОРОБА ARCITECH С РЕЛИНГАМИ, H282/94, NL350, БЕЛЫЙ</t>
  </si>
  <si>
    <t>КОМПЛЕКТ КОРОБА ARCITECH С РЕЛИНГАМИ, H282/94, NL400, БЕЛЫЙ</t>
  </si>
  <si>
    <t>КОМПЛЕКТ КОРОБА ARCITECH С РЕЛИНГАМИ, H282/94, NL450, БЕЛЫЙ</t>
  </si>
  <si>
    <t>КОМПЛЕКТ КОРОБА ARCITECH С РЕЛИНГАМИ, H282/94, NL500, БЕЛЫЙ</t>
  </si>
  <si>
    <t>КОМПЛЕКТ СОЕДИНИТЕЛЕЙ ЗАДНЕЙ СТЕНКИ ARCITECH, H282, БЕЛЫЕ</t>
  </si>
  <si>
    <t>КОМПЛЕКТ КОРОБА ARCITECH С РЕЛИНГАМИ, H282/126, NL270, БЕЛЫЙ</t>
  </si>
  <si>
    <t>КОМПЛЕКТ КОРОБА ARCITECH С РЕЛИНГАМИ, H282/126, NL300, БЕЛЫЙ</t>
  </si>
  <si>
    <t>КОМПЛЕКТ КОРОБА ARCITECH С РЕЛИНГАМИ, H282/126, NL350, БЕЛЫЙ</t>
  </si>
  <si>
    <t>КОМПЛЕКТ КОРОБА ARCITECH С РЕЛИНГАМИ, H282/126, NL400, БЕЛЫЙ</t>
  </si>
  <si>
    <t>КОМПЛЕКТ КОРОБА ARCITECH С РЕЛИНГАМИ, H282/126, NL450, БЕЛЫЙ</t>
  </si>
  <si>
    <t>КОМПЛЕКТ КОРОБА ARCITECH С РЕЛИНГАМИ, H282/126, NL500, БЕЛЫЙ</t>
  </si>
  <si>
    <t>СОЕДИНИТЕЛЬ ПЕРЕДНЕЙ ПАНЕЛИ ARCITECH, C РАСПОРНОЙ МУФТОЙ</t>
  </si>
  <si>
    <t>СОЕДИНИТЕЛЬ ПЕРЕДНЕЙ ПАНЕЛИ ARCITECH, ПОД ПРИКРУЧИВАНИЕ</t>
  </si>
  <si>
    <t>ЗАДНЯЯ СТЕНКА ЯЩИКА ARCITECH, H94, L1140, АЛЮМИНИЙ, СЕРЕБРИСТАЯ</t>
  </si>
  <si>
    <t>ЗАДНЯЯ СТЕНКА ЯЩИКА ARCITECH, H94, L2000, АЛЮМИНИЙ, СЕРЕБРИСТАЯ</t>
  </si>
  <si>
    <t>ЗАДНЯЯ СТЕНКА ЯЩИКА ARCITECH, H126, L1140, АЛЮМИНИЙ, СЕРЕБРИСТАЯ</t>
  </si>
  <si>
    <t>ЗАДНЯЯ СТЕНКА ЯЩИКА ARCITECH, H126,L2000,АЛЮМИНИЙ, СЕРЕБРИСТАЯ</t>
  </si>
  <si>
    <t>ЗАДНЯЯ СТЕНКА ЯЩИКА ARCITECH, H186, L1140, АЛЮМИНИЙ, СЕРЕБРИСТАЯ</t>
  </si>
  <si>
    <t>ЗАДНЯЯ СТЕНКА ЯЩИКА ARCITECH, H186, L2000, АЛЮМИНИЙ, СЕРЕБРИСТАЯ</t>
  </si>
  <si>
    <t>ЗАДНЯЯ СТЕНКА ЯЩИКА ARCITECH, H218, L1140, АЛЮМИНИЙ, СЕРЕБРИСТАЯ</t>
  </si>
  <si>
    <t>ЗАДНЯЯ СТЕНКА ЯЩИКА ARCITECH, H218, L2000, АЛЮМИНИЙ, СЕРЕБРИСТАЯ</t>
  </si>
  <si>
    <t>ЗАГЛУШКА НА БОКОВИНУ ARCITECH, С ЛОГОТИПОМ HETTICH, АНТРАЦИТ</t>
  </si>
  <si>
    <t>ЗАГЛУШКА НА БОКОВИНУ ARCITECH, С ЛОГОТИПОМ HETTICH, ПОД АЛЮМИНИЙ</t>
  </si>
  <si>
    <t>ЗАГЛУШКА НА БОКОВИНУ ARCITECH, С ЛОГОТИПОМ HETTICH, ПОД ХРОМ</t>
  </si>
  <si>
    <t>СОЕДИНИТЕЛЬ ПЕРЕДНЕЙ ПАНЕЛИ ДЛЯ ПРОДОЛЬНОГО РЕЛИНГА ARCITECH, ПОД ЗАПРЕССОВКУ</t>
  </si>
  <si>
    <t>СОЕДИНИТЕЛЬ ПЕРЕДНЕЙ ПАНЕЛИ ДЛЯ ПРОДОЛЬНОГО РЕЛИНГА ARCITECH, ПОД ПРИКРУЧИВАНИЕ</t>
  </si>
  <si>
    <t>ДИЗАЙН-ПРОФИЛЬ ARCITECH, NL500,ПОД ХРОМ</t>
  </si>
  <si>
    <t>ДИЗАЙН-ПРОФИЛЬ ARCITECH, NL500,ПОД АЛЮМИНИЙ</t>
  </si>
  <si>
    <t>ДИЗАЙН-ПРОФИЛЬ ARCITECH, NL500,ПОД НЕРЖАВЕЮЩУЮ СТАЛЬ</t>
  </si>
  <si>
    <t>ДИЗАЙН-ПРОФИЛЬ ARCITECH, NL500,ПОД ДУБ</t>
  </si>
  <si>
    <t>ДИЗАЙН-ПРОФИЛЬ ARCITECH, NL500,ПОД ОРЕХ</t>
  </si>
  <si>
    <t>КОМПЛЕКТ СОЕДИНИТЕЛЕЙ ПЕРЕДНЕЙ ПАНЕЛИ ВНУТР. ЯЩИКА ARCITECH, H94, СЕРЕБРИСТЫЙ</t>
  </si>
  <si>
    <t>КОМПЛЕКТ СОЕДИНИТЕЛЕЙ ПЕРЕДНЕЙ ПАНЕЛИ ВНУТР. ЯЩИКА ARCITECH, H126, СЕРЕБРИСТЫЙ</t>
  </si>
  <si>
    <t>КОМПЛЕКТ СОЕДИНИТЕЛЕЙ ПЕРЕДНЕЙ ПАНЕЛИ ВНУТР. КОРОБА ARCITECH, H186, СЕРЕБРИСТЫЙ</t>
  </si>
  <si>
    <t>КОМПЛЕКТ СОЕДИНИТЕЛЕЙ ПЕРЕДНЕЙ ПАНЕЛИ ВНУТР. КОРОБА ARCITECH, H218, СЕРЕБРИСТЫЙ</t>
  </si>
  <si>
    <t>ПЕРЕДНЯЯ ПАНЕЛЬ ВНУТРЕННЕГО ЯЩИКА ARCITECH, L2000, АЛЮМИНИЙ, СЕРЕБРИСТАЯ</t>
  </si>
  <si>
    <t>РЕЛИНГ ПЕРЕДНЕЙ ПАНЕЛИ ARCITECH, L2000, АЛЮМИНИЙ, СЕРЕБРИСТЫЙ</t>
  </si>
  <si>
    <t>ПРОФИЛЬ ДЛЯ ПЕРЕДНЕЙ ПАНЕЛИ ВНУТРЕННЕГО ЯЩИКА ARCITECH, L1140, АЛЮМИНИЙ</t>
  </si>
  <si>
    <t>ПРОФИЛЬ ДЛЯ ПЕРЕДНЕЙ ПАНЕЛИ ВНУТРЕННЕГО ЯЩИКА ARCITECH, L2000, АЛЮМИНИЙ</t>
  </si>
  <si>
    <t>ФИКСАТОР ВНУТРЕННЕГО ЯЩИКА ARCITECH,СЕРЫЙ</t>
  </si>
  <si>
    <t>ЗАДНЯЯ СТЕНКА ЯЩИКА ARCITECH, H94, L1140, АЛЮМИНИЙ, БЕЛАЯ</t>
  </si>
  <si>
    <t>ЗАДНЯЯ СТЕНКА ЯЩИКА ARCITECH, H94, L2000, АЛЮМИНИЙ, БЕЛАЯ</t>
  </si>
  <si>
    <t>ЗАДНЯЯ СТЕНКА ЯЩИКА ARCITECH, H126,L2000,АЛЮМИНИЙ,БЕЛАЯ</t>
  </si>
  <si>
    <t>ЗАДНЯЯ СТЕНКА КОРОБА ARCITECH, H186, L1140, АЛЮМИНИЙ, БЕЛАЯ</t>
  </si>
  <si>
    <t>ЗАДНЯЯ СТЕНКА ЯЩИКА ARCITECH, H186, L2000, АЛЮМИНИЙ, БЕЛАЯ</t>
  </si>
  <si>
    <t>ЗАДНЯЯ СТЕНКА ЯЩИКА ARCITECH, H218, L1140, АЛЮМИНИЙ, БЕЛАЯ</t>
  </si>
  <si>
    <t>ЗАДНЯЯ СТЕНКА ЯЩИКА ARCITECH, H218, L2000, АЛЮМИНИЙ, БЕЛАЯ</t>
  </si>
  <si>
    <t>ЗАГЛУШКА НА БОКОВИНУ ARCITECH, С ЛОГОТИПОМ HETTICH, БЕЛАЯ</t>
  </si>
  <si>
    <t>КОМПЛЕКТ СОЕДИНИТЕЛЕЙ ПЕРЕДНЕЙ ПАНЕЛИ ВНУТР. ЯЩИКА ARCITECH, H94, БЕЛЫЕ</t>
  </si>
  <si>
    <t>КОМПЛЕКТ СОЕДИНИТЕЛЕЙ ПЕРЕДНЕЙ ПАНЕЛИ ВНУТР. ЯЩИКА ARCITECH, H126, БЕЛЫЕ</t>
  </si>
  <si>
    <t>КОМПЛЕКТ СОЕДИНИТЕЛЕЙ ПЕРЕДНЕЙ ПАНЕЛИ ВНУТР. КОРОБА ARCITECH, H186, БЕЛЫЕ</t>
  </si>
  <si>
    <t>КОМПЛЕКТ СОЕДИНИТЕЛЕЙ ПЕРЕДНЕЙ ПАНЕЛИ ВНУТР. КОРОБА ARCITECH, H218, БЕЛЫЕ</t>
  </si>
  <si>
    <t>ПЕРЕДНЯЯ ПАНЕЛЬ ВНУТРЕННЕГО ЯЩИКА ARCITECH, L2000, АЛЮМИНИЙ, БЕЛАЯ</t>
  </si>
  <si>
    <t>ПОПЕРЕЧНЫЙ РЕЛИНГ ARCITECH, L2000, БЕЛЫЙ</t>
  </si>
  <si>
    <t>ЗАГЛУШКА НА БОКОВИНУ ARCITECH, С ЛОГОТИПОМ HETTICH, ПОД НЕРЖ. СТАЛЬ</t>
  </si>
  <si>
    <t>ФИКСАТОР ВНУТРЕННЕГО ЯЩИКА ARCITECH,АНТРАЦИТ</t>
  </si>
  <si>
    <t>ВНУТРЕННЯЯ ОРГАНИЗАЦИЯ ORGATRAY 570 ДЛЯ ARCITECH, NL450, KB500, ПЛАСТИК, СЕРЕБРИСТАЯ</t>
  </si>
  <si>
    <t>ВНУТРЕННЯЯ ОРГАНИЗАЦИЯ ORGATRAY 570 ДЛЯ ARCITECH, NL450, KB600, ПЛАСТИК, СЕРЕБРИСТАЯ</t>
  </si>
  <si>
    <t>ВНУТРЕННЯЯ ОРГАНИЗАЦИЯ ORGATRAY 570 ДЛЯ ARCITECH, NL500, KB300, ПЛАСТИК, СЕРЕБРИСТАЯ</t>
  </si>
  <si>
    <t>ВНУТРЕННЯЯ ОРГАНИЗАЦИЯ ORGATRAY 570 ДЛЯ ARCITECH, NL500, KB350, ПЛАСТИК, СЕРЕБРИСТАЯ</t>
  </si>
  <si>
    <t>ВНУТРЕННЯЯ ОРГАНИЗАЦИЯ ORGATRAY 570 ДЛЯ ARCITECH, NL500, KB400, ПЛАСТИК, СЕРЕБРИСТАЯ</t>
  </si>
  <si>
    <t>ВНУТРЕННЯЯ ОРГАНИЗАЦИЯ ORGATRAY 570 ДЛЯ ARCITECH, NL500, KB450, ПЛАСТИК, СЕРЕБРИСТАЯ</t>
  </si>
  <si>
    <t>ВНУТРЕННЯЯ ОРГАНИЗАЦИЯ ORGATRAY 570 ДЛЯ ARCITECH, NL500, KB500, ПЛАСТИК, СЕРЕБРИСТАЯ</t>
  </si>
  <si>
    <t>ВНУТРЕННЯЯ ОРГАНИЗАЦИЯ ORGATRAY 570 ДЛЯ ARCITECH, NL500, KB600, ПЛАСТИК, СЕРЕБРИСТАЯ</t>
  </si>
  <si>
    <t>ВНУТРЕННЯЯ ОРГАНИЗАЦИЯ ORGATRAY 570 ДЛЯ ARCITECH, NL500, KB800, ПЛАСТИК, СЕРЕБРИСТАЯ</t>
  </si>
  <si>
    <t>ВНУТРЕННЯЯ ОРГАНИЗАЦИЯ ORGATRAY 570 ДЛЯ ARCITECH, NL500, KB900, ПЛАСТИК, СЕРЕБРИСТАЯ</t>
  </si>
  <si>
    <t>ВНУТРЕННЯЯ ОРГАНИЗАЦИЯ ORGATRAY 600, NL450, KB400, СТАЛЬ, СЕРЕБРИСТАЯ</t>
  </si>
  <si>
    <t>ВНУТРЕННЯЯ ОРГАНИЗАЦИЯ ORGATRAY 600, NL450, KB450, СТАЛЬ, СЕРЕБРИСТАЯ</t>
  </si>
  <si>
    <t>ВНУТРЕННЯЯ ОРГАНИЗАЦИЯ ORGATRAY 600, NL450, KB500-1200, СТАЛЬ, СЕРЕБРИСТАЯ</t>
  </si>
  <si>
    <t>ВНУТРЕННЯЯ ОРГАНИЗАЦИЯ ORGATRAY 600, NL450, KB600, СТАЛЬ, СЕРЕБРИСТАЯ</t>
  </si>
  <si>
    <t>ВНУТРЕННЯЯ ОРГАНИЗАЦИЯ ORGATRAY 600, NL500, KB300, СТАЛЬ, СЕРЕБРИСТАЯ</t>
  </si>
  <si>
    <t>ВНУТРЕННЯЯ ОРГАНИЗАЦИЯ ORGATRAY 600, NL500, KB400, СТАЛЬ, СЕРЕБРИСТАЯ</t>
  </si>
  <si>
    <t>ВНУТРЕННЯЯ ОРГАНИЗАЦИЯ ORGATRAY 600, NL500, KB450, СТАЛЬ, СЕРЕБРИСТАЯ</t>
  </si>
  <si>
    <t>ВНУТРЕННЯЯ ОРГАНИЗАЦИЯ ORGATRAY 600, NL500, KB600, СТАЛЬ, СЕРЕБРИСТАЯ</t>
  </si>
  <si>
    <t>ФИКСАТОР ORGACLIP, ПЛАСТИК, СЕРЫЙ</t>
  </si>
  <si>
    <t>ПОПЕРЕЧНЫЙ РЕЛИНГ ORGASTORE 400 ДЛЯ ARCITECH, KB300, СЕРЕБРИСТЫЙ</t>
  </si>
  <si>
    <t>ПОПЕРЕЧНЫЙ РЕЛИНГ ORGASTORE 400 ДЛЯ ARCITECH, KB350, СЕРЕБРИСТЫЙ</t>
  </si>
  <si>
    <t>ПОПЕРЕЧНЫЙ РЕЛИНГ ORGASTORE 400 ДЛЯ ARCITECH, KB400, СЕРЕБРИСТЫЙ</t>
  </si>
  <si>
    <t>ПОПЕРЕЧНЫЙ РЕЛИНГ ORGASTORE 400 ДЛЯ ARCITECH, KB450, СЕРЕБРИСТЫЙ</t>
  </si>
  <si>
    <t>ПОПЕРЕЧНЫЙ РЕЛИНГ ORGASTORE 400 ДЛЯ ARCITECH, KB500, СЕРЕБРИСТЫЙ</t>
  </si>
  <si>
    <t>ПОПЕРЕЧНЫЙ РЕЛИНГ ORGASTORE 400 ДЛЯ ARCITECH, KB550, СЕРЕБРИСТЫЙ</t>
  </si>
  <si>
    <t>ПОПЕРЕЧНЫЙ РЕЛИНГ ORGASTORE 400 ДЛЯ ARCITECH, KB600, СЕРЕБРИСТЫЙ</t>
  </si>
  <si>
    <t>ПОПЕРЕЧНЫЙ РЕЛИНГ ORGASTORE 400 ДЛЯ ARCITECH, KB800, СЕРЕБРИСТЫЙ</t>
  </si>
  <si>
    <t>ПОПЕРЕЧНЫЙ РЕЛИНГ ORGASTORE 400 ДЛЯ ARCITECH, KB900, СЕРЕБРИСТЫЙ</t>
  </si>
  <si>
    <t>ПОПЕРЕЧНЫЙ РЕЛИНГ ORGASTORE 400 ДЛЯ ARCITECH, KB1000, СЕРЕБРИСТЫЙ</t>
  </si>
  <si>
    <t>ПОПЕРЕЧНЫЙ РЕЛИНГ ORGASTORE 400 ДЛЯ ARCITECH, KB1200, СЕРЕБРИСТЫЙ</t>
  </si>
  <si>
    <t>ПРОДОЛЬНЫЙ РАЗДЕЛИТЕЛЬ ORGASTORE 400 ДЛЯ ARCITECH, АНТРАЦИТ</t>
  </si>
  <si>
    <t>ВНУТРЕННЯЯ ОРГАНИЗАЦИЯ ORGAFLAG ДЛЯ ARCITECH, NL450, KB600, СЕРАЯ/АНТРАЦИТ</t>
  </si>
  <si>
    <t>ВНУТРЕННЯЯ ОРГАНИЗАЦИЯ ORGAFLAG ДЛЯ ARCITECH, NL500, KB600, СЕРАЯ/АНТРАЦИТ</t>
  </si>
  <si>
    <t>ВНУТРЕННЯЯ ОРГАНИЗАЦИЯ ORGASTORE 810 ДЛЯ ARCITECH, KB600, СЕРЕБРИСТАЯ</t>
  </si>
  <si>
    <t>ВНУТРЕННЯЯ ОРГАНИЗАЦИЯ ORGASTORE 810 ДЛЯ ARCITECH, KB800, СЕРЕБРИСТАЯ</t>
  </si>
  <si>
    <t>ВНУТРЕННЯЯ ОРГАНИЗАЦИЯ ORGASTORE 810 ДЛЯ ARCITECH, KB900, СЕРЕБРИСТАЯ</t>
  </si>
  <si>
    <t>ВНУТРЕННЯЯ ОРГАНИЗАЦИЯ ORGASTORE 810 ДЛЯ ARCITECH, KB1000, СЕРЕБРИСТАЯ</t>
  </si>
  <si>
    <t>ВНУТРЕННЯЯ ОРГАНИЗАЦИЯ ORGATRAY 400, NL500, KB600, СТАЛЬ, БЕЛАЯ</t>
  </si>
  <si>
    <t>ВНУТРЕННЯЯ ОРГАНИЗАЦИЯ ORGATRAY 400, NL500, KB800, СТАЛЬ, БЕЛАЯ</t>
  </si>
  <si>
    <t>ВНУТРЕННЯЯ ОРГАНИЗАЦИЯ ORGATRAY 570 ДЛЯ ARCITECH, NL450, KB500, ПЛАСТИК, БЕЛАЯ</t>
  </si>
  <si>
    <t>ВНУТРЕННЯЯ ОРГАНИЗАЦИЯ ORGATRAY 570 ДЛЯ ARCITECH, NL450, KB600, ПЛАСТИК, БЕЛАЯ</t>
  </si>
  <si>
    <t>ВНУТРЕННЯЯ ОРГАНИЗАЦИЯ ORGATRAY 570 ДЛЯ ARCITECH, NL500, KB300, ПЛАСТИК, БЕЛАЯ</t>
  </si>
  <si>
    <t>ВНУТРЕННЯЯ ОРГАНИЗАЦИЯ ORGATRAY 570 ДЛЯ ARCITECH, NL500, KB350, ПЛАСТИК, БЕЛАЯ</t>
  </si>
  <si>
    <t>ВНУТРЕННЯЯ ОРГАНИЗАЦИЯ ORGATRAY 570 ДЛЯ ARCITECH, NL500, KB400, ПЛАСТИК, БЕЛАЯ</t>
  </si>
  <si>
    <t>ВНУТРЕННЯЯ ОРГАНИЗАЦИЯ ORGATRAY 570 ДЛЯ ARCITECH, NL500, KB450, ПЛАСТИК, БЕЛАЯ</t>
  </si>
  <si>
    <t>ВНУТРЕННЯЯ ОРГАНИЗАЦИЯ ORGATRAY 570 ДЛЯ ARCITECH, NL500, KB500, ПЛАСТИК, БЕЛАЯ</t>
  </si>
  <si>
    <t>ВНУТРЕННЯЯ ОРГАНИЗАЦИЯ ORGATRAY 570 ДЛЯ ARCITECH, NL500, KB600, ПЛАСТИК, БЕЛАЯ</t>
  </si>
  <si>
    <t>ВНУТРЕННЯЯ ОРГАНИЗАЦИЯ ORGATRAY 570 ДЛЯ ARCITECH, NL500, KB800, ПЛАСТИК, БЕЛАЯ</t>
  </si>
  <si>
    <t>ВНУТРЕННЯЯ ОРГАНИЗАЦИЯ ORGATRAY 570 ДЛЯ ARCITECH, NL500, KB900, ПЛАСТИК, БЕЛАЯ</t>
  </si>
  <si>
    <t>ВНУТРЕННЯЯ ОРГАНИЗАЦИЯ ORGATRAY 600, NL450, KB300, СТАЛЬ, БЕЛАЯ</t>
  </si>
  <si>
    <t>ВНУТРЕННЯЯ ОРГАНИЗАЦИЯ ORGATRAY 600, NL450, KB400, СТАЛЬ, БЕЛАЯ</t>
  </si>
  <si>
    <t>ВНУТРЕННЯЯ ОРГАНИЗАЦИЯ ORGATRAY 600, NL450, KB500-1200, СТАЛЬ, БЕЛАЯ</t>
  </si>
  <si>
    <t>ВНУТРЕННЯЯ ОРГАНИЗАЦИЯ ORGATRAY 600, NL500, KB400, СТАЛЬ, БЕЛАЯ</t>
  </si>
  <si>
    <t>ВНУТРЕННЯЯ ОРГАНИЗАЦИЯ ORGATRAY 600, NL500, KB450, СТАЛЬ, БЕЛАЯ</t>
  </si>
  <si>
    <t>ВНУТРЕННЯЯ ОРГАНИЗАЦИЯ ORGATRAY 600, NL500, KB500-1200, СТАЛЬ, БЕЛАЯ</t>
  </si>
  <si>
    <t>ВНУТРЕННЯЯ ОРГАНИЗАЦИЯ ORGATRAY 600, NL500, KB600, СТАЛЬ, БЕЛАЯ</t>
  </si>
  <si>
    <t>ФИКСАТОР ORGACLIP, ПЛАСТИК, БЕЛЫЙ</t>
  </si>
  <si>
    <t>ПРОФИЛЬ ORGASTRIPE, L1100, ПЛАСТИК, БЕЛЫЙ</t>
  </si>
  <si>
    <t>ПОПЕРЕЧНЫЙ РЕЛИНГ ORGASTORE 400 ДЛЯ ARCITECH, KB300, БЕЛЫЙ</t>
  </si>
  <si>
    <t>ПОПЕРЕЧНЫЙ РЕЛИНГ ORGASTORE 400 ДЛЯ ARCITECH, KB350, БЕЛЫЙ</t>
  </si>
  <si>
    <t>ПОПЕРЕЧНЫЙ РЕЛИНГ ORGASTORE 400 ДЛЯ ARCITECH, KB400, БЕЛЫЙ</t>
  </si>
  <si>
    <t>ПОПЕРЕЧНЫЙ РЕЛИНГ ORGASTORE 400 ДЛЯ ARCITECH, KB450, БЕЛЫЙ</t>
  </si>
  <si>
    <t>ПОПЕРЕЧНЫЙ РЕЛИНГ ORGASTORE 400 ДЛЯ ARCITECH, KB500, БЕЛЫЙ</t>
  </si>
  <si>
    <t>ПОПЕРЕЧНЫЙ РЕЛИНГ ORGASTORE 400 ДЛЯ ARCITECH, KB550, БЕЛЫЙ</t>
  </si>
  <si>
    <t>ПОПЕРЕЧНЫЙ РЕЛИНГ ORGASTORE 400 ДЛЯ ARCITECH, KB600, БЕЛЫЙ</t>
  </si>
  <si>
    <t>ПОПЕРЕЧНЫЙ РЕЛИНГ ORGASTORE 400 ДЛЯ ARCITECH, KB800, БЕЛЫЙ</t>
  </si>
  <si>
    <t>ПОПЕРЕЧНЫЙ РЕЛИНГ ORGASTORE 400 ДЛЯ ARCITECH, KB900, БЕЛЫЙ</t>
  </si>
  <si>
    <t>ПОПЕРЕЧНЫЙ РЕЛИНГ ORGASTORE 400 ДЛЯ ARCITECH, KB1000, БЕЛЫЙ</t>
  </si>
  <si>
    <t>ПОПЕРЕЧНЫЙ РЕЛИНГ ORGASTORE 400 ДЛЯ ARCITECH, KB1200, БЕЛЫЙ</t>
  </si>
  <si>
    <t>ПРОДОЛЬНЫЙ РАЗДЕЛИТЕЛЬ ORGASTORE 400 ДЛЯ ARCITECH, БЕЛЫЙ</t>
  </si>
  <si>
    <t>ВНУТРЕННЯЯ ОРГАНИЗАЦИЯ ORGAFLAG ДЛЯ ARCITECH, NL450, KB600, БЕЛАЯ</t>
  </si>
  <si>
    <t>ВНУТРЕННЯЯ ОРГАНИЗАЦИЯ ORGAFLAG ДЛЯ ARCITECH, NL450, KB900, БЕЛАЯ</t>
  </si>
  <si>
    <t>ВНУТРЕННЯЯ ОРГАНИЗАЦИЯ ORGAFLAG ДЛЯ ARCITECH, NL500, KB600, БЕЛАЯ</t>
  </si>
  <si>
    <t>ВНУТРЕННЯЯ ОРГАНИЗАЦИЯ ORGAFLAG ДЛЯ ARCITECH, NL500, KB900, БЕЛАЯ</t>
  </si>
  <si>
    <t>ВНУТРЕННЯЯ ОРГАНИЗАЦИЯ ORGASTORE 810 ДЛЯ ARCITECH, KB600, БЕЛАЯ</t>
  </si>
  <si>
    <t>ВНУТРЕННЯЯ ОРГАНИЗАЦИЯ ORGASTORE 810 ДЛЯ ARCITECH, KB800, БЕЛАЯ</t>
  </si>
  <si>
    <t>ВНУТРЕННЯЯ ОРГАНИЗАЦИЯ ORGASTORE 810 ДЛЯ ARCITECH, KB900, БЕЛАЯ</t>
  </si>
  <si>
    <t>ВНУТРЕННЯЯ ОРГАНИЗАЦИЯ ORGASTORE 810 ДЛЯ ARCITECH, KB1000, БЕЛАЯ</t>
  </si>
  <si>
    <t>ВНУТРЕННЯЯ ОРГАНИЗАЦИЯ ORGATRAY 570 ДЛЯ ARCITECH, NL500, KB300, ПЛАСТИК, АНТРАЦИТ</t>
  </si>
  <si>
    <t>ВНУТРЕННЯЯ ОРГАНИЗАЦИЯ ORGATRAY 570 ДЛЯ ARCITECH, NL500, KB350, ПЛАСТИК, АНТРАЦИТ</t>
  </si>
  <si>
    <t>ВНУТРЕННЯЯ ОРГАНИЗАЦИЯ ORGATRAY 570 ДЛЯ ARCITECH, NL500, KB400, ПЛАСТИК, АНТРАЦИТ</t>
  </si>
  <si>
    <t>ВНУТРЕННЯЯ ОРГАНИЗАЦИЯ ORGATRAY 570 ДЛЯ ARCITECH, NL500, KB450, ПЛАСТИК, АНТРАЦИТ</t>
  </si>
  <si>
    <t>ВНУТРЕННЯЯ ОРГАНИЗАЦИЯ ORGATRAY 570 ДЛЯ ARCITECH, NL500, KB500, ПЛАСТИК, АНТРАЦИТ</t>
  </si>
  <si>
    <t>ВНУТРЕННЯЯ ОРГАНИЗАЦИЯ ORGATRAY 570 ДЛЯ ARCITECH, NL500, KB600, ПЛАСТИК, АНТРАЦИТ</t>
  </si>
  <si>
    <t>ВНУТРЕННЯЯ ОРГАНИЗАЦИЯ ORGATRAY 570 ДЛЯ ARCITECH, NL500, KB800, ПЛАСТИК, АНТРАЦИТ</t>
  </si>
  <si>
    <t>ВНУТРЕННЯЯ ОРГАНИЗАЦИЯ ORGATRAY 570 ДЛЯ ARCITECH, NL500, KB900, ПЛАСТИК, АНТРАЦИТ</t>
  </si>
  <si>
    <t>ВНУТРЕННЯЯ ОРГАНИЗАЦИЯ ORGATRAY 570 ДЛЯ ARCITECH, NL500, KB1000, ПЛАСТИК, АНТРАЦИТ</t>
  </si>
  <si>
    <t>ПРОФИЛЬ ORGASTRIPE, L1100, ПЛАСТИК, АНТРАЦИТ</t>
  </si>
  <si>
    <t>ФИКСАТОР ORGACLIP, ПЛАСТИК, АНТРАЦИТ</t>
  </si>
  <si>
    <t>ВНУТРЕННЯЯ ОРГАНИЗАЦИЯ ORGATRAY 400, NL450, KB400, СТАЛЬ, НЕРЖАВЕЮЩАЯ СТАЛЬ</t>
  </si>
  <si>
    <t>ВНУТРЕННЯЯ ОРГАНИЗАЦИЯ ORGATRAY 400, NL500, KB1200, СТАЛЬ, НЕРЖАВЕЮЩАЯ СТАЛЬ</t>
  </si>
  <si>
    <t>КОМПЛЕКТ НАПРАВЛЯЮЩИХ ACTRO SILENT SYSTEM ДЛЯ ARCITECH, 40КГ, NL270, KD16/EB15</t>
  </si>
  <si>
    <t>КОМПЛЕКТ НАПРАВЛЯЮЩИХ ACTRO SILENT SYSTEM ДЛЯ ARCITECH, 40КГ, NL300, KD16/EB15</t>
  </si>
  <si>
    <t>КОМПЛЕКТ НАПРАВЛЯЮЩИХ ACTRO SILENT SYSTEM ДЛЯ ARCITECH, 40КГ, NL550, KD16/EB15</t>
  </si>
  <si>
    <t>КОМПЛЕКТ НАПРАВЛЯЮЩИХ ACTRO SILENT SYSTEM ДЛЯ ARCITECH, 60КГ, NL500, KD16/EB15</t>
  </si>
  <si>
    <t>КОМПЛЕКТ МЕХАНИЗМА PUSH TO OPEN SILENT 10 ДЛЯ ARCITECH</t>
  </si>
  <si>
    <t>КОМПЛЕКТ МЕХАНИЗМА PUSH TO OPEN SILENT 20 ДЛЯ ARCITECH</t>
  </si>
  <si>
    <t>КОМПЛЕКТ МЕХАНИЗМА PUSH TO OPEN SILENT 40 ДЛЯ ARCITECH</t>
  </si>
  <si>
    <t>КОМПЛЕКТ НАПРАВЛЯЮЩИХ ACTRO SILENT SYSTEM ДЛЯ ARCITECH, 10КГ,NL270,KD16/EB15</t>
  </si>
  <si>
    <t>КОМПЛЕКТ НАПРАВЛЯЮЩИХ ACTRO SILENT SYSTEM ДЛЯ ARCITECH, 10КГ,NL300,KD16/EB15</t>
  </si>
  <si>
    <t>КОМПЛЕКТ НАПРАВЛЯЮЩИХ ACTRO SILENT SYSTEM ДЛЯ ARCITECH, 10КГ,NL350,KD16/EB15</t>
  </si>
  <si>
    <t>КОМПЛЕКТ НАПРАВЛЯЮЩИХ ACTRO SILENT SYSTEM ДЛЯ ARCITECH, 40КГ,NL270,KD16/EB15</t>
  </si>
  <si>
    <t>КОМПЛЕКТ НАПРАВЛЯЮЩИХ ACTRO SILENT SYSTEM ДЛЯ ARCITECH, 40КГ,NL300,KD16/EB15</t>
  </si>
  <si>
    <t>КОМПЛЕКТ НАПРАВЛЯЮЩИХ ACTRO SILENT SYSTEM ДЛЯ ARCITECH, 40КГ,NL350,KD16/EB15</t>
  </si>
  <si>
    <t>КОМПЛЕКТ НАПРАВЛЯЮЩИХ ACTRO SILENT SYSTEM ДЛЯ ARCITECH, 40КГ,NL400,KD16/EB15</t>
  </si>
  <si>
    <t>КОМПЛЕКТ НАПРАВЛЯЮЩИХ ACTRO SILENT SYSTEM ДЛЯ ARCITECH, 40КГ,NL450,KD16/EB15</t>
  </si>
  <si>
    <t>КОМПЛЕКТ НАПРАВЛЯЮЩИХ ACTRO SILENT SYSTEM ДЛЯ ARCITECH, 40КГ,NL500,KD16/EB15</t>
  </si>
  <si>
    <t>КОМПЛЕКТ НАПРАВЛЯЮЩИХ ACTRO SILENT SYSTEM ДЛЯ ARCITECH, 40КГ,NL550,KD16/EB15</t>
  </si>
  <si>
    <t>КОМПЛЕКТ НАПРАВЛЯЮЩИХ ACTRO SILENT SYSTEM ДЛЯ ARCITECH, 60КГ,NL450,KD16/EB15</t>
  </si>
  <si>
    <t>КОМПЛЕКТ НАПРАВЛЯЮЩИХ ACTRO SILENT SYSTEM ДЛЯ ARCITECH, 10 КГ,NL270,KD18/EB13</t>
  </si>
  <si>
    <t>КОМПЛЕКТ НАПРАВЛЯЮЩИХ ACTRO SILENT SYSTEM ДЛЯ ARCITECH, 10 КГ,NL300,KD18/EB13</t>
  </si>
  <si>
    <t>КОМПЛЕКТ НАПРАВЛЯЮЩИХ ACTRO SILENT SYSTEM ДЛЯ ARCITECH, 10 КГ,NL350,KD18/EB13</t>
  </si>
  <si>
    <t>КОМПЛЕКТ НАПРАВЛЯЮЩИХ ACTRO SILENT SYSTEM ДЛЯ ARCITECH, 40КГ,NL270,KD18/EB13</t>
  </si>
  <si>
    <t>КОМПЛЕКТ НАПРАВЛЯЮЩИХ ACTRO SILENT SYSTEM ДЛЯ ARCITECH, 40КГ,NL300,KD18/EB13</t>
  </si>
  <si>
    <t>КОМПЛЕКТ НАПРАВЛЯЮЩИХ ACTRO SILENT SYSTEM ДЛЯ ARCITECH, 40КГ,NL350,KD18/EB13</t>
  </si>
  <si>
    <t>КОМПЛЕКТ НАПРАВЛЯЮЩИХ ACTRO SILENT SYSTEM ДЛЯ ARCITECH, 40КГ,NL400,KD18/EB13</t>
  </si>
  <si>
    <t>КОМПЛЕКТ НАПРАВЛЯЮЩИХ ACTRO SILENT SYSTEM ДЛЯ ARCITECH, 40КГ,NL450,KD18/EB13</t>
  </si>
  <si>
    <t>КОМПЛЕКТ НАПРАВЛЯЮЩИХ ACTRO SILENT SYSTEM ДЛЯ ARCITECH, 40КГ,NL500,KD18/EB13</t>
  </si>
  <si>
    <t>КОМПЛЕКТ НАПРАВЛЯЮЩИХ ACTRO SILENT SYSTEM ДЛЯ ARCITECH, 60КГ,NL450,KD18/EB13</t>
  </si>
  <si>
    <t>САМОРЕЗ СО СФЕРИЧЕСКОЙ ГОЛОВКОЙ, Ø3,5Х6, ГАЛЬВАНИЗИРОВАННЫЙ</t>
  </si>
  <si>
    <t>КОМПЛЕКТ ЯЩИКА INNOTECH ATIRA ПОЛН. ВЫДВ. С SILENT SYSTEM, H54, NL470, СЕРЫЙ</t>
  </si>
  <si>
    <t>КОМПЛЕКТ ЯЩИКА INNOTECH ATIRA ПОЛНОГО ВЫДВ. SILENT SYSTEM, H70, NL260, СЕРЫЙ</t>
  </si>
  <si>
    <t>КОМПЛЕКТ ЯЩИКА INNOTECH ATIRA ПОЛНОГО ВЫДВ. SILENT SYSTEM, H70, NL300, СЕРЫЙ</t>
  </si>
  <si>
    <t>КОМПЛЕКТ ЯЩИКА INNOTECH ATIRA ПОЛНОГО ВЫДВ. SILENT SYSTEM, H70, NL350, СЕРЫЙ</t>
  </si>
  <si>
    <t>КОМПЛЕКТ ЯЩИКА INNOTECH ATIRA ПОЛНОГО ВЫДВ. SILENT SYSTEM, H70, NL420, СЕРЫЙ</t>
  </si>
  <si>
    <t>КОМПЛЕКТ ЯЩИКА INNOTECH ATIRA ПОЛНОГО ВЫДВ. SILENT SYSTEM, H70, NL470, СЕРЫЙ</t>
  </si>
  <si>
    <t>КОМПЛЕКТ ЯЩИКА INNOTECH ATIRA ПОЛНОГО ВЫДВ. SILENT SYSTEM, H70, NL520, СЕРЫЙ</t>
  </si>
  <si>
    <t>КОМПЛЕКТ ЯЩИКА INNOTECH ATIRA ЧАСТИЧ. ВЫДВ. С SILENT SYSTEM, H70, NL260, СЕРЫЙ</t>
  </si>
  <si>
    <t>КОМПЛЕКТ ЯЩИКА INNOTECH ATIRA ЧАСТИЧ. ВЫДВ. С SILENT SYSTEM, H70, NL350, СЕРЫЙ</t>
  </si>
  <si>
    <t>КОМПЛЕКТ ЯЩИКА INNOTECH ATIRA ЧАСТИЧНОГО ВЫДВ. SILENT SYSTEM, H70, NL420, СЕРЫЙ</t>
  </si>
  <si>
    <t>КОМПЛЕКТ ЯЩИКА INNOTECH ATIRA ЧАСТИЧНОГО ВЫДВ. SILENT SYSTEM, H70, NL470, СЕРЫЙ</t>
  </si>
  <si>
    <t>КОМПЛЕКТ ЯЩИКА INNOTECH ATIRA ЧАСТИЧ. ВЫДВ. С SILENT SYSTEM, H70, NL520, СЕРЫЙ</t>
  </si>
  <si>
    <t>КОМПЛЕКТ ЯЩИКА INNOTECH ATIRA ПОЛН. ВЫДВ. С PUSH TO OPEN, H70, NL260, СЕРЫЙ</t>
  </si>
  <si>
    <t>КОМПЛЕКТ ЯЩИКА INNOTECH ATIRA ПОЛН. ВЫДВ. С PUSH TO OPEN, H70, NL300, СЕРЫЙ</t>
  </si>
  <si>
    <t>КОМПЛЕКТ ЯЩИКА INNOTECH ATIRA ПОЛН. ВЫДВ. С PUSH TO OPEN, H70, NL350, СЕРЫЙ</t>
  </si>
  <si>
    <t>КОМПЛЕКТ ЯЩИКА INNOTECH ATIRA ПОЛН. ВЫДВ. С PUSH TO OPEN, H70, NL420, СЕРЫЙ</t>
  </si>
  <si>
    <t>КОМПЛЕКТ ЯЩИКА INNOTECH ATIRA ПОЛН. ВЫДВ. С PUSH TO OPEN, H70, NL470, СЕРЫЙ</t>
  </si>
  <si>
    <t>КОМПЛЕКТ ЯЩИКА INNOTECH ATIRA ПОЛН. ВЫДВ. С PUSH TO OPEN, H70, NL520, СЕРЫЙ</t>
  </si>
  <si>
    <t>КОМПЛЕКТ ЯЩИКА INNOTECH ATIRA ПОЛНОГО ВЫДВ. ДЛЯ PUSH TO OPEN SILENT,10КГ,H70,NL260,СЕРЫЙ</t>
  </si>
  <si>
    <t>КОМПЛЕКТ ЯЩИКА INNOTECH ATIRA ПОЛНОГО ВЫДВ. ДЛЯ PUSH TO OPEN SILENT,10КГ,H70,NL300,СЕРЫЙ</t>
  </si>
  <si>
    <t>КОМПЛЕКТ ЯЩИКА INNOTECH ATIRA ПОЛНОГО ВЫДВ. ДЛЯ PUSH TO OPEN SILENT,10КГ,H70,NL350,СЕРЫЙ</t>
  </si>
  <si>
    <t>КОМПЛЕКТ ЯЩИКА INNOTECH ATIRA ПОЛНОГО ВЫДВ. ДЛЯ PUSH TO OPEN SILENT,30КГ,H70,NL260,СЕРЫЙ</t>
  </si>
  <si>
    <t>КОМПЛЕКТ ЯЩИКА INNOTECH ATIRA ПОЛНОГО ВЫДВ. ДЛЯ PUSH TO OPEN SILENT,30КГ,H70,NL300,СЕРЫЙ</t>
  </si>
  <si>
    <t>КОМПЛЕКТ ЯЩИКА INNOTECH ATIRA ПОЛНОГО ВЫДВ. ДЛЯ PUSH TO OPEN SILENT,30КГ,H70,NL350,СЕРЫЙ</t>
  </si>
  <si>
    <t>КОМПЛЕКТ ЯЩИКА INNOTECH ATIRA ПОЛНОГО ВЫДВ. ДЛЯ PUSH TO OPEN SILENT,30КГ,H70,NL420,СЕРЫЙ</t>
  </si>
  <si>
    <t>КОМПЛЕКТ ЯЩИКА INNOTECH ATIRA ПОЛНОГО ВЫДВ. ДЛЯ PUSH TO OPEN SILENT,30КГ,H70,NL470,СЕРЫЙ</t>
  </si>
  <si>
    <t>КОМПЛЕКТ ЯЩИКА INNOTECH ATIRA ПОЛНОГО ВЫДВ. ДЛЯ PUSH TO OPEN SILENT,30КГ,H70,NL520,СЕРЫЙ</t>
  </si>
  <si>
    <t>КОМПЛЕКТ КОРОБА INNOTECH ATIRA ПОЛН. ВЫДВ. С SILENT SYSTEM, H144, NL260, РЕЛИНГИ, СЕРЫЙ</t>
  </si>
  <si>
    <t>КОМПЛЕКТ КОРОБА INNOTECH ATIRA ПОЛН. ВЫДВ. С SILENT SYSTEM, H144, NL300, РЕЛИНГИ, СЕРЫЙ</t>
  </si>
  <si>
    <t>КОМПЛЕКТ КОРОБА INNOTECH ATIRA ПОЛН. ВЫДВ. С SILENT SYSTEM, H144, NL350, РЕЛИНГИ, СЕРЫЙ</t>
  </si>
  <si>
    <t>КОМПЛЕКТ КОРОБА INNOTECH ATIRA ПОЛН. ВЫДВ. С SILENT SYSTEM, H144, NL420, РЕЛИНГИ, СЕРЫЙ</t>
  </si>
  <si>
    <t>КОМПЛЕКТ КОРОБА INNOTECH ATIRA ПОЛН. ВЫДВ. С SILENT SYSTEM, H144, NL470, РЕЛИНГИ, СЕРЫЙ</t>
  </si>
  <si>
    <t>КОМПЛЕКТ КОРОБА INNOTECH ATIRA ПОЛН. ВЫДВ. С SILENT SYSTEM, H144, NL520, РЕЛИНГИ, СЕРЫЙ</t>
  </si>
  <si>
    <t>КОМПЛЕКТ КОРОБА INNOTECH ATIRA ЧАСТИЧ. ВЫДВ. С SILENT SYSTEM, H144, NL260, РЕЛИНГИ, СЕРЫЙ</t>
  </si>
  <si>
    <t>КОМПЛЕКТ КОРОБА INNOTECH ATIRA ЧАСТИЧ. ВЫДВ. С SILENT SYSTEM, H144, NL350, РЕЛИНГИ, СЕРЫЙ</t>
  </si>
  <si>
    <t>КОМПЛЕКТ КОРОБА INNOTECH ATIRA ЧАСТИЧ. ВЫДВ. С SILENT SYSTEM, H144, NL420, РЕЛИНГИ, СЕРЫЙ</t>
  </si>
  <si>
    <t>КОМПЛЕКТ КОРОБА INNOTECH ATIRA ЧАСТИЧ. ВЫДВ. С SILENT SYSTEM, H144, NL470, РЕЛИНГИ, СЕРЫЙ</t>
  </si>
  <si>
    <t>КОМПЛЕКТ КОРОБА INNOTECH ATIRA ЧАСТИЧ. ВЫДВ. С SILENT SYSTEM, H144, NL520, РЕЛИНГИ, СЕРЫЙ</t>
  </si>
  <si>
    <t>КОМПЛЕКТ КОРОБА INNOTECH ATIRA ПОЛН. ВЫДВ. С PUSH TO OPEN, H144, NL260, РЕЛИНГИ, СЕРЫЙ</t>
  </si>
  <si>
    <t>КОМПЛЕКТ КОРОБА INNOTECH ATIRA ПОЛН. ВЫДВ. С PUSH TO OPEN, H144, NL300, РЕЛИНГИ, СЕРЫЙ</t>
  </si>
  <si>
    <t>КОМПЛЕКТ КОРОБА INNOTECH ATIRA ПОЛН. ВЫДВ. С PUSH TO OPEN, H144, NL350, РЕЛИНГИ, СЕРЫЙ</t>
  </si>
  <si>
    <t>КОМПЛЕКТ КОРОБА INNOTECH ATIRA ПОЛН. ВЫДВ. С PUSH TO OPEN, H144, NL420, РЕЛИНГИ, СЕРЫЙ</t>
  </si>
  <si>
    <t>КОМПЛЕКТ КОРОБА INNOTECH ATIRA ПОЛН. ВЫДВ. С PUSH TO OPEN, H144, NL470, РЕЛИНГИ, СЕРЫЙ</t>
  </si>
  <si>
    <t>КОМПЛЕКТ КОРОБА INNOTECH ATIRA ПОЛН. ВЫДВ. С PUSH TO OPEN, H144, NL520, РЕЛИНГИ, СЕРЫЙ</t>
  </si>
  <si>
    <t>КОМПЛЕКТ ЯЩИКА INNOTECH ATIRA ПОЛНОГО ВЫДВ. ДЛЯ PUSH TO OPEN SILENT,30КГ,H144,NL260,СЕРЫЙ</t>
  </si>
  <si>
    <t>КОМПЛЕКТ ЯЩИКА INNOTECH ATIRA ПОЛНОГО ВЫДВ. ДЛЯ PUSH TO OPEN SILENT,30КГ,H144,NL300,СЕРЫЙ</t>
  </si>
  <si>
    <t>КОМПЛЕКТ ЯЩИКА INNOTECH ATIRA ПОЛНОГО ВЫДВ. ДЛЯ PUSH TO OPEN SILENT,30КГ,H144,NL350,СЕРЫЙ</t>
  </si>
  <si>
    <t>КОМПЛЕКТ ЯЩИКА INNOTECH ATIRA ПОЛНОГО ВЫДВ. ДЛЯ PUSH TO OPEN SILENT,30КГ,H144,NL420,СЕРЫЙ</t>
  </si>
  <si>
    <t>КОМПЛЕКТ ЯЩИКА INNOTECH ATIRA ПОЛНОГО ВЫДВ. ДЛЯ PUSH TO OPEN SILENT,30КГ,H144,NL470,СЕРЫЙ</t>
  </si>
  <si>
    <t>КОМПЛЕКТ ЯЩИКА INNOTECH ATIRA ПОЛНОГО ВЫДВ. ДЛЯ PUSH TO OPEN SILENT,30КГ,H144,NL520,СЕРЫЙ</t>
  </si>
  <si>
    <t>КОМПЛЕКТ КОРОБА INNOTECH ATIRA ПОЛН. ВЫДВ. С SILENT SYSTEM, H176, NL260, РЕЛИНГИ, СЕРЫЙ</t>
  </si>
  <si>
    <t>КОМПЛЕКТ КОРОБА INNOTECH ATIRA ПОЛН. ВЫДВ. С SILENT SYSTEM, H176, NL300, РЕЛИНГИ, СЕРЫЙ</t>
  </si>
  <si>
    <t>КОМПЛЕКТ КОРОБА INNOTECH ATIRA ПОЛН. ВЫДВ. С SILENT SYSTEM, H176, NL350, РЕЛИНГИ, СЕРЫЙ</t>
  </si>
  <si>
    <t>КОМПЛЕКТ КОРОБА INNOTECH ATIRA ПОЛН. ВЫДВ. С SILENT SYSTEM, H176, NL420, РЕЛИНГИ, СЕРЫЙ</t>
  </si>
  <si>
    <t>КОМПЛЕКТ КОРОБА INNOTECH ATIRA ПОЛН. ВЫДВ. С SILENT SYSTEM, H176, NL470, РЕЛИНГИ, СЕРЫЙ</t>
  </si>
  <si>
    <t>КОМПЛЕКТ КОРОБА INNOTECH ATIRA ПОЛН. ВЫДВ. С SILENT SYSTEM, H176, NL520, РЕЛИНГИ, СЕРЫЙ</t>
  </si>
  <si>
    <t>КОМПЛЕКТ КОРОБА INNOTECH ATIRA ЧАСТИЧ. ВЫДВ. С SILENT SYSTEM, H176, NL260, РЕЛИНГИ, СЕРЫЙ</t>
  </si>
  <si>
    <t>КОМПЛЕКТ КОРОБА INNOTECH ATIRA ЧАСТИЧ. ВЫДВ. С SILENT SYSTEM, H176, NL350, РЕЛИНГИ, СЕРЫЙ</t>
  </si>
  <si>
    <t>КОМПЛЕКТ КОРОБА INNOTECH ATIRA ЧАСТИЧ. ВЫДВ. С SILENT SYSTEM, H176, NL420, РЕЛИНГИ, СЕРЫЙ</t>
  </si>
  <si>
    <t>КОМПЛЕКТ КОРОБА INNOTECH ATIRA ЧАСТИЧ. ВЫДВ. С SILENT SYSTEM, H176, NL470, РЕЛИНГИ, СЕРЫЙ</t>
  </si>
  <si>
    <t>КОМПЛЕКТ КОРОБА INNOTECH ATIRA ЧАСТИЧ. ВЫДВ. С SILENT SYSTEM, H176, NL520, РЕЛИНГИ, СЕРЫЙ</t>
  </si>
  <si>
    <t>КОМПЛЕКТ КОРОБА INNOTECH ATIRA ПОЛН. ВЫДВ. С PUSH TO OPEN, H176, NL260, РЕЛИНГИ, СЕРЫЙ</t>
  </si>
  <si>
    <t>КОМПЛЕКТ КОРОБА INNOTECH ATIRA ПОЛН. ВЫДВ. С PUSH TO OPEN, H176, NL300, РЕЛИНГИ, СЕРЫЙ</t>
  </si>
  <si>
    <t>КОМПЛЕКТ КОРОБА INNOTECH ATIRA ПОЛН. ВЫДВ. С PUSH TO OPEN, H176, NL350, РЕЛИНГИ, СЕРЫЙ</t>
  </si>
  <si>
    <t>КОМПЛЕКТ КОРОБА INNOTECH ATIRA ПОЛН. ВЫДВ. С PUSH TO OPEN, H176, NL420, РЕЛИНГИ, СЕРЫЙ</t>
  </si>
  <si>
    <t>КОМПЛЕКТ КОРОБА INNOTECH ATIRA ПОЛН. ВЫДВ. С PUSH TO OPEN, H176, NL470, РЕЛИНГИ, СЕРЫЙ</t>
  </si>
  <si>
    <t>КОМПЛЕКТ КОРОБА INNOTECH ATIRA ПОЛН. ВЫДВ. С PUSH TO OPEN, H176, NL520, РЕЛИНГИ, СЕРЫЙ</t>
  </si>
  <si>
    <t>КОМПЛЕКТ ЯЩИКА INNOTECH ATIRA ПОЛНОГО ВЫДВ. ДЛЯ PUSH TO OPEN SILENT,30КГ,H176,NL260,СЕРЫЙ</t>
  </si>
  <si>
    <t>КОМПЛЕКТ ЯЩИКА INNOTECH ATIRA ПОЛНОГО ВЫДВ. ДЛЯ PUSH TO OPEN SILENT,30КГ,H176,NL300,СЕРЫЙ</t>
  </si>
  <si>
    <t>КОМПЛЕКТ ЯЩИКА INNOTECH ATIRA ПОЛНОГО ВЫДВ. ДЛЯ PUSH TO OPEN SILENT,30КГ,H176,NL350,СЕРЫЙ</t>
  </si>
  <si>
    <t>КОМПЛЕКТ ЯЩИКА INNOTECH ATIRA ПОЛНОГО ВЫДВ. ДЛЯ PUSH TO OPEN SILENT,30КГ,H176,NL420,СЕРЫЙ</t>
  </si>
  <si>
    <t>КОМПЛЕКТ ЯЩИКА INNOTECH ATIRA ПОЛНОГО ВЫДВ. ДЛЯ PUSH TO OPEN SILENT,30КГ,H176,NL470,СЕРЫЙ</t>
  </si>
  <si>
    <t>КОМПЛЕКТ ЯЩИКА INNOTECH ATIRA ПОЛНОГО ВЫДВ. ДЛЯ PUSH TO OPEN SILENT,30КГ,H176,NL520,СЕРЫЙ</t>
  </si>
  <si>
    <t>КОМПЛЕКТ ЯЩИКА INNOTECH ATIRA ПОЛН. ВЫДВ. С SILENT SYSTEM, H54, NL470, БЕЛЫЙ</t>
  </si>
  <si>
    <t>КОМПЛЕКТ ЯЩИКА INNOTECH ATIRA ПОЛНОГО ВЫДВ. SILENT SYSTEM, H70, NL260, БЕЛЫЙ</t>
  </si>
  <si>
    <t>КОМПЛЕКТ ЯЩИКА INNOTECH ATIRA ПОЛНОГО ВЫДВ. SILENT SYSTEM, H70, NL300, БЕЛЫЙ</t>
  </si>
  <si>
    <t>КОМПЛЕКТ ЯЩИКА INNOTECH ATIRA ПОЛНОГО ВЫДВ. SILENT SYSTEM, H70, NL350, БЕЛЫЙ</t>
  </si>
  <si>
    <t>КОМПЛЕКТ ЯЩИКА INNOTECH ATIRA ПОЛНОГО ВЫДВ. SILENT SYSTEM, H70, NL420, БЕЛЫЙ</t>
  </si>
  <si>
    <t>КОМПЛЕКТ ЯЩИКА INNOTECH ATIRA ПОЛНОГО ВЫДВ. SILENT SYSTEM, H70, NL470, БЕЛЫЙ</t>
  </si>
  <si>
    <t>КОМПЛЕКТ ЯЩИКА INNOTECH ATIRA ПОЛНОГО ВЫДВ. SILENT SYSTEM, H70, NL520, БЕЛЫЙ</t>
  </si>
  <si>
    <t>КОМПЛЕКТ ЯЩИКА INNOTECH ATIRA ЧАСТИЧ. ВЫДВ. С SILENT SYSTEM, H70, NL260, БЕЛЫЙ</t>
  </si>
  <si>
    <t>КОМПЛЕКТ ЯЩИКА INNOTECH ATIRA ЧАСТИЧ. ВЫДВ. С SILENT SYSTEM, H70, NL350, БЕЛЫЙ</t>
  </si>
  <si>
    <t>КОМПЛЕКТ ЯЩИКА INNOTECH ATIRA ЧАСТИЧНОГО ВЫДВ. SILENT SYSTEM, H70, NL420, БЕЛЫЙ</t>
  </si>
  <si>
    <t>КОМПЛЕКТ ЯЩИКА INNOTECH ATIRA ЧАСТИЧНОГО ВЫДВ. SILENT SYSTEM, H70, NL470, БЕЛЫЙ</t>
  </si>
  <si>
    <t>КОМПЛЕКТ ЯЩИКА INNOTECH ATIRA ЧАСТИЧ. ВЫДВ. С SILENT SYSTEM, H70, NL520, БЕЛЫЙ</t>
  </si>
  <si>
    <t>КОМПЛЕКТ КОРОБА INNOTECH ATIRA ПОЛН. ВЫДВ. С SILENT SYSTEM, H144, NL260, РЕЛИНГИ, БЕЛЫЙ</t>
  </si>
  <si>
    <t>КОМПЛЕКТ КОРОБА INNOTECH ATIRA ПОЛН. ВЫДВ. С SILENT SYSTEM, H144, NL300, РЕЛИНГИ, БЕЛЫЙ</t>
  </si>
  <si>
    <t>КОМПЛЕКТ КОРОБА INNOTECH ATIRA ПОЛН. ВЫДВ. С SILENT SYSTEM, H144, NL350, РЕЛИНГИ, БЕЛЫЙ</t>
  </si>
  <si>
    <t>КОМПЛЕКТ КОРОБА INNOTECH ATIRA ПОЛН. ВЫДВ. С SILENT SYSTEM, H144, NL420, РЕЛИНГИ, БЕЛЫЙ</t>
  </si>
  <si>
    <t>КОМПЛЕКТ КОРОБА INNOTECH ATIRA ПОЛН. ВЫДВ. С SILENT SYSTEM, H144, NL470, РЕЛИНГИ, БЕЛЫЙ</t>
  </si>
  <si>
    <t>КОМПЛЕКТ КОРОБА INNOTECH ATIRA ПОЛН. ВЫДВ. С SILENT SYSTEM, H144, NL520, РЕЛИНГИ, БЕЛЫЙ</t>
  </si>
  <si>
    <t>КОМПЛЕКТ КОРОБА INNOTECH ATIRA ЧАСТИЧ. ВЫДВ. С SILENT SYSTEM, H144, NL260, РЕЛИНГИ, БЕЛЫЙ</t>
  </si>
  <si>
    <t>КОМПЛЕКТ КОРОБА INNOTECH ATIRA ЧАСТИЧ. ВЫДВ. С SILENT SYSTEM, H144, NL350, РЕЛИНГИ, БЕЛЫЙ</t>
  </si>
  <si>
    <t>КОМПЛЕКТ КОРОБА INNOTECH ATIRA ЧАСТИЧ. ВЫДВ. С SILENT SYSTEM, H144, NL420, РЕЛИНГИ, БЕЛЫЙ</t>
  </si>
  <si>
    <t>КОМПЛЕКТ КОРОБА INNOTECH ATIRA ЧАСТИЧ. ВЫДВ. С SILENT SYSTEM, H144, NL470, РЕЛИНГИ, БЕЛЫЙ</t>
  </si>
  <si>
    <t>КОМПЛЕКТ КОРОБА INNOTECH ATIRA ЧАСТИЧ. ВЫДВ. С SILENT SYSTEM, H144, NL520, РЕЛИНГИ, БЕЛЫЙ</t>
  </si>
  <si>
    <t>КОМПЛЕКТ КОРОБА INNOTECH ATIRA ПОЛН. ВЫДВ. С SILENT SYSTEM, H176, NL260, РЕЛИНГИ, БЕЛЫЙ</t>
  </si>
  <si>
    <t>КОМПЛЕКТ КОРОБА INNOTECH ATIRA ПОЛН. ВЫДВ. С SILENT SYSTEM, H176, NL300, РЕЛИНГИ, БЕЛЫЙ</t>
  </si>
  <si>
    <t>КОМПЛЕКТ КОРОБА INNOTECH ATIRA ПОЛН. ВЫДВ. С SILENT SYSTEM, H176, NL350, РЕЛИНГИ, БЕЛЫЙ</t>
  </si>
  <si>
    <t>КОМПЛЕКТ КОРОБА INNOTECH ATIRA ПОЛН. ВЫДВ. С SILENT SYSTEM, H176, NL420, РЕЛИНГИ, БЕЛЫЙ</t>
  </si>
  <si>
    <t>КОМПЛЕКТ КОРОБА INNOTECH ATIRA ПОЛН. ВЫДВ. С SILENT SYSTEM, H176, NL470, РЕЛИНГИ, БЕЛЫЙ</t>
  </si>
  <si>
    <t>КОМПЛЕКТ КОРОБА INNOTECH ATIRA ПОЛН. ВЫДВ. С SILENT SYSTEM, H176, NL520, РЕЛИНГИ, БЕЛЫЙ</t>
  </si>
  <si>
    <t>КОМПЛЕКТ КОРОБА INNOTECH ATIRA ЧАСТИЧ. ВЫДВ. С SILENT SYSTEM, H176, NL260, РЕЛИНГИ, БЕЛЫЙ</t>
  </si>
  <si>
    <t>КОМПЛЕКТ КОРОБА INNOTECH ATIRA ЧАСТИЧ. ВЫДВ. С SILENT SYSTEM, H176, NL350, РЕЛИНГИ, БЕЛЫЙ</t>
  </si>
  <si>
    <t>КОМПЛЕКТ КОРОБА INNOTECH ATIRA ЧАСТИЧ. ВЫДВ. С SILENT SYSTEM, H176, NL420, РЕЛИНГИ, БЕЛЫЙ</t>
  </si>
  <si>
    <t>КОМПЛЕКТ КОРОБА INNOTECH ATIRA ЧАСТИЧ. ВЫДВ. С SILENT SYSTEM, H176, NL470, РЕЛИНГИ, БЕЛЫЙ</t>
  </si>
  <si>
    <t>КОМПЛЕКТ КОРОБА INNOTECH ATIRA ЧАСТИЧ. ВЫДВ. С SILENT SYSTEM, H176, NL520, РЕЛИНГИ, БЕЛЫЙ</t>
  </si>
  <si>
    <t>КОМПЛЕКТ ЯЩИКА INNOTECH ATIRA ПОЛН. ВЫДВ. С PUSH TO OPEN, H70, NL420, БЕЛЫЙ</t>
  </si>
  <si>
    <t>КОМПЛЕКТ ЯЩИКА INNOTECH ATIRA ПОЛН. ВЫДВ. С PUSH TO OPEN, H70, NL470, БЕЛЫЙ</t>
  </si>
  <si>
    <t>КОМПЛЕКТ КОРОБА INNOTECH ATIRA ПОЛН. ВЫДВ. С PUSH TO OPEN, H144, NL420, РЕЛИНГИ, БЕЛЫЙ</t>
  </si>
  <si>
    <t>КОМПЛЕКТ КОРОБА INNOTECH ATIRA ПОЛН. ВЫДВ. С PUSH TO OPEN, H144, NL470, РЕЛИНГИ, БЕЛЫЙ</t>
  </si>
  <si>
    <t>КОМПЛЕКТ КОРОБА INNOTECH ATIRA ПОЛН. ВЫДВ. С PUSH TO OPEN, H176, NL420, РЕЛИНГИ, БЕЛЫЙ</t>
  </si>
  <si>
    <t>КОМПЛЕКТ КОРОБА INNOTECH ATIRA ПОЛН. ВЫДВ. С PUSH TO OPEN, H176, NL470, РЕЛИНГИ, БЕЛЫЙ</t>
  </si>
  <si>
    <t>КОМПЛЕКТ ЯЩИКА INNOTECH ATIRA ПОЛНОГО ВЫДВ. ДЛЯ PUSH TO OPEN SILENT,10КГ,H70,NL260,БЕЛЫЙ</t>
  </si>
  <si>
    <t>КОМПЛЕКТ ЯЩИКА INNOTECH ATIRA ПОЛНОГО ВЫДВ. ДЛЯ PUSH TO OPEN SILENT,10КГ,H70,NL300,БЕЛЫЙ</t>
  </si>
  <si>
    <t>КОМПЛЕКТ ЯЩИКА INNOTECH ATIRA ПОЛНОГО ВЫДВ. ДЛЯ PUSH TO OPEN SILENT,10КГ,H70,NL350,БЕЛЫЙ</t>
  </si>
  <si>
    <t>КОМПЛЕКТ ЯЩИКА INNOTECH ATIRA ПОЛНОГО ВЫДВ. ДЛЯ PUSH TO OPEN SILENT,30КГ,H70,NL260,БЕЛЫЙ</t>
  </si>
  <si>
    <t>КОМПЛЕКТ ЯЩИКА INNOTECH ATIRA ПОЛНОГО ВЫДВ. ДЛЯ PUSH TO OPEN SILENT,30КГ,H70,NL300,БЕЛЫЙ</t>
  </si>
  <si>
    <t>КОМПЛЕКТ ЯЩИКА INNOTECH ATIRA ПОЛНОГО ВЫДВ. ДЛЯ PUSH TO OPEN SILENT,30КГ,H70,NL350,БЕЛЫЙ</t>
  </si>
  <si>
    <t>КОМПЛЕКТ ЯЩИКА INNOTECH ATIRA ПОЛНОГО ВЫДВ. ДЛЯ PUSH TO OPEN SILENT,30КГ,H70,NL420,БЕЛЫЙ</t>
  </si>
  <si>
    <t>КОМПЛЕКТ ЯЩИКА INNOTECH ATIRA ПОЛНОГО ВЫДВ. ДЛЯ PUSH TO OPEN SILENT,30КГ,H70,NL470,БЕЛЫЙ</t>
  </si>
  <si>
    <t>КОМПЛЕКТ ЯЩИКА INNOTECH ATIRA ПОЛНОГО ВЫДВ. ДЛЯ PUSH TO OPEN SILENT,30КГ,H70,NL520,БЕЛЫЙ</t>
  </si>
  <si>
    <t>КОМПЛЕКТ ЯЩИКА INNOTECH ATIRA ПОЛНОГО ВЫДВ. ДЛЯ PUSH TO OPEN SILENT,30КГ,H144,NL260,БЕЛЫЙ</t>
  </si>
  <si>
    <t>КОМПЛЕКТ ЯЩИКА INNOTECH ATIRA ПОЛНОГО ВЫДВ. ДЛЯ PUSH TO OPEN SILENT,30КГ,H144,NL300,БЕЛЫЙ</t>
  </si>
  <si>
    <t>КОМПЛЕКТ ЯЩИКА INNOTECH ATIRA ПОЛНОГО ВЫДВ. ДЛЯ PUSH TO OPEN SILENT,30КГ,H144,NL350,БЕЛЫЙ</t>
  </si>
  <si>
    <t>КОМПЛЕКТ ЯЩИКА INNOTECH ATIRA ПОЛНОГО ВЫДВ. ДЛЯ PUSH TO OPEN SILENT,30КГ,H144,NL420,БЕЛЫЙ</t>
  </si>
  <si>
    <t>КОМПЛЕКТ ЯЩИКА INNOTECH ATIRA ПОЛНОГО ВЫДВ. ДЛЯ PUSH TO OPEN SILENT,30КГ,H144,NL470,БЕЛЫЙ</t>
  </si>
  <si>
    <t>КОМПЛЕКТ ЯЩИКА INNOTECH ATIRA ПОЛНОГО ВЫДВ. ДЛЯ PUSH TO OPEN SILENT,30КГ,H144,NL520,БЕЛЫЙ</t>
  </si>
  <si>
    <t>КОМПЛЕКТ ЯЩИКА INNOTECH ATIRA ПОЛНОГО ВЫДВ. ДЛЯ PUSH TO OPEN SILENT,30КГ,H176,NL260,БЕЛЫЙ</t>
  </si>
  <si>
    <t>КОМПЛЕКТ ЯЩИКА INNOTECH ATIRA ПОЛНОГО ВЫДВ. ДЛЯ PUSH TO OPEN SILENT,30КГ,H176,NL300,БЕЛЫЙ</t>
  </si>
  <si>
    <t>КОМПЛЕКТ ЯЩИКА INNOTECH ATIRA ПОЛНОГО ВЫДВ. ДЛЯ PUSH TO OPEN SILENT,30КГ,H176,NL350,БЕЛЫЙ</t>
  </si>
  <si>
    <t>КОМПЛЕКТ ЯЩИКА INNOTECH ATIRA ПОЛНОГО ВЫДВ. ДЛЯ PUSH TO OPEN SILENT,30КГ,H176,NL420,БЕЛЫЙ</t>
  </si>
  <si>
    <t>КОМПЛЕКТ ЯЩИКА INNOTECH ATIRA ПОЛНОГО ВЫДВ. ДЛЯ PUSH TO OPEN SILENT,30КГ,H176,NL470,БЕЛЫЙ</t>
  </si>
  <si>
    <t>КОМПЛЕКТ ЯЩИКА INNOTECH ATIRA ПОЛНОГО ВЫДВ. ДЛЯ PUSH TO OPEN SILENT,30КГ,H176,NL520,БЕЛЫЙ</t>
  </si>
  <si>
    <t>КОМПЛЕКТ ЯЩИКА INNOTECH ATIRA ПОЛН. ВЫДВ. С SILENT SYSTEM, H54, NL470, АНТРАЦИТ</t>
  </si>
  <si>
    <t>КОМПЛЕКТ ЯЩИКА INNOTECH ATIRA ПОЛНОГО ВЫДВ. SILENT SYSTEM, H70, NL260, АНТРАЦИТ</t>
  </si>
  <si>
    <t>КОМПЛЕКТ ЯЩИКА INNOTECH ATIRA ПОЛНОГО ВЫДВ. SILENT SYSTEM, H70, NL300, АНТРАЦИТ</t>
  </si>
  <si>
    <t>КОМПЛЕКТ ЯЩИКА INNOTECH ATIRA ПОЛНОГО ВЫДВ. SILENT SYSTEM, H70, NL350, АНТРАЦИТ</t>
  </si>
  <si>
    <t>КОМПЛЕКТ ЯЩИКА INNOTECH ATIRA ПОЛНОГО ВЫДВ. SILENT SYSTEM, H70, NL420, АНТРАЦИТ</t>
  </si>
  <si>
    <t>КОМПЛЕКТ ЯЩИКА INNOTECH ATIRA ПОЛНОГО ВЫДВ. SILENT SYSTEM, H70, NL470, АНТРАЦИТ</t>
  </si>
  <si>
    <t>КОМПЛЕКТ ЯЩИКА INNOTECH ATIRA ПОЛНОГО ВЫДВ. SILENT SYSTEM, H70, NL520, АНТРАЦИТ</t>
  </si>
  <si>
    <t>КОМПЛЕКТ ЯЩИКА INNOTECH ATIRA ЧАСТИЧ. ВЫДВ. С SILENT SYSTEM, H70, NL260, АНТРАЦИТ</t>
  </si>
  <si>
    <t>КОМПЛЕКТ ЯЩИКА INNOTECH ATIRA ЧАСТИЧ. ВЫДВ. С SILENT SYSTEM, H70, NL350, АНТРАЦИТ</t>
  </si>
  <si>
    <t>КОМПЛЕКТ ЯЩИКА INNOTECH ATIRA ЧАСТИЧНОГО ВЫДВ. SILENT SYSTEM, H70, NL420, АНТРАЦИТ</t>
  </si>
  <si>
    <t>КОМПЛЕКТ ЯЩИКА INNOTECH ATIRA ЧАСТИЧНОГО ВЫДВ. SILENT SYSTEM, H70, NL470, АНТРАЦИТ</t>
  </si>
  <si>
    <t>КОМПЛЕКТ ЯЩИКА INNOTECH ATIRA ЧАСТИЧ. ВЫДВ. С SILENT SYSTEM, H70, NL520, АНТРАЦИТ</t>
  </si>
  <si>
    <t>КОМПЛЕКТ ЯЩИКА INNOTECH ATIRA ПОЛН. ВЫДВ. С PUSH TO OPEN, H70, NL420, АНТРАЦИТ</t>
  </si>
  <si>
    <t>КОМПЛЕКТ ЯЩИКА INNOTECH ATIRA ПОЛН. ВЫДВ. С PUSH TO OPEN, H70, NL470, АНТРАЦИТ</t>
  </si>
  <si>
    <t>КОМПЛЕКТ КОРОБА INNOTECH ATIRA ПОЛН. ВЫДВ. С SILENT SYSTEM, H144, NL260, РЕЛИНГИ, АНТРАЦИТ</t>
  </si>
  <si>
    <t>КОМПЛЕКТ КОРОБА INNOTECH ATIRA ПОЛН. ВЫДВ. С SILENT SYSTEM, H144, NL300, РЕЛИНГИ, АНТРАЦИТ</t>
  </si>
  <si>
    <t>КОМПЛЕКТ КОРОБА INNOTECH ATIRA ПОЛН. ВЫДВ. С SILENT SYSTEM, H144, NL350, РЕЛИНГИ, АНТРАЦИТ</t>
  </si>
  <si>
    <t>КОМПЛЕКТ КОРОБА INNOTECH ATIRA ПОЛН. ВЫДВ. С SILENT SYSTEM, H144, NL420, РЕЛИНГИ, АНТРАЦИТ</t>
  </si>
  <si>
    <t>КОМПЛЕКТ КОРОБА INNOTECH ATIRA ПОЛН. ВЫДВ. С SILENT SYSTEM, H144, NL470, РЕЛИНГИ, АНТРАЦИТ</t>
  </si>
  <si>
    <t>КОМПЛЕКТ КОРОБА INNOTECH ATIRA ПОЛН. ВЫДВ. С SILENT SYSTEM, H144, NL520, РЕЛИНГИ, АНТРАЦИТ</t>
  </si>
  <si>
    <t>КОМПЛЕКТ КОРОБА INNOTECH ATIRA ЧАСТИЧ. ВЫДВ. С SILENT SYSTEM, H144, NL260, РЕЛИНГИ, АНТРАЦИТ</t>
  </si>
  <si>
    <t>КОМПЛЕКТ КОРОБА INNOTECH ATIRA ЧАСТИЧ. ВЫДВ. С SILENT SYSTEM, H144, NL350, РЕЛИНГИ, АНТРАЦИТ</t>
  </si>
  <si>
    <t>КОМПЛЕКТ КОРОБА INNOTECH ATIRA ЧАСТИЧ. ВЫДВ. С SILENT SYSTEM, H144, NL420, РЕЛИНГИ, АНТРАЦИТ</t>
  </si>
  <si>
    <t>КОМПЛЕКТ КОРОБА INNOTECH ATIRA ЧАСТИЧ. ВЫДВ. С SILENT SYSTEM, H144, NL470, РЕЛИНГИ, АНТРАЦИТ</t>
  </si>
  <si>
    <t>КОМПЛЕКТ КОРОБА INNOTECH ATIRA ЧАСТИЧ. ВЫДВ. С SILENT SYSTEM, H144, NL520, РЕЛИНГИ, АНТРАЦИТ</t>
  </si>
  <si>
    <t>КОМПЛЕКТ КОРОБА INNOTECH ATIRA ПОЛН. ВЫДВ. С PUSH TO OPEN, H144, NL420, РЕЛИНГИ, АНТРАЦИТ</t>
  </si>
  <si>
    <t>КОМПЛЕКТ КОРОБА INNOTECH ATIRA ПОЛН. ВЫДВ. С PUSH TO OPEN, H144, NL470, РЕЛИНГИ, АНТРАЦИТ</t>
  </si>
  <si>
    <t>КОМПЛЕКТ КОРОБА INNOTECH ATIRA ПОЛН. ВЫДВ. С SILENT SYSTEM, H176, NL260, РЕЛИНГИ, АНТРАЦИТ</t>
  </si>
  <si>
    <t>КОМПЛЕКТ КОРОБА INNOTECH ATIRA ПОЛН. ВЫДВ. С SILENT SYSTEM, H176, NL300, РЕЛИНГИ, АНТРАЦИТ</t>
  </si>
  <si>
    <t>КОМПЛЕКТ КОРОБА INNOTECH ATIRA ПОЛН. ВЫДВ. С SILENT SYSTEM, H176, NL350, РЕЛИНГИ, АНТРАЦИТ</t>
  </si>
  <si>
    <t>КОМПЛЕКТ КОРОБА INNOTECH ATIRA ПОЛН. ВЫДВ. С SILENT SYSTEM, H176, NL420, РЕЛИНГИ, АНТРАЦИТ</t>
  </si>
  <si>
    <t>КОМПЛЕКТ КОРОБА INNOTECH ATIRA ПОЛН. ВЫДВ. С SILENT SYSTEM, H176, NL470, РЕЛИНГИ, АНТРАЦИТ</t>
  </si>
  <si>
    <t>КОМПЛЕКТ КОРОБА INNOTECH ATIRA ПОЛН. ВЫДВ. С SILENT SYSTEM, H176, NL520, РЕЛИНГИ, АНТРАЦИТ</t>
  </si>
  <si>
    <t>КОМПЛЕКТ КОРОБА INNOTECH ATIRA ЧАСТИЧ. ВЫДВ. С SILENT SYSTEM, H176, NL260, РЕЛИНГИ, АНТРАЦИТ</t>
  </si>
  <si>
    <t>КОМПЛЕКТ КОРОБА INNOTECH ATIRA ЧАСТИЧ. ВЫДВ. С SILENT SYSTEM, H176, NL350, РЕЛИНГИ, АНТРАЦИТ</t>
  </si>
  <si>
    <t>КОМПЛЕКТ КОРОБА INNOTECH ATIRA ЧАСТИЧ. ВЫДВ. С SILENT SYSTEM, H176, NL420, РЕЛИНГИ, АНТРАЦИТ</t>
  </si>
  <si>
    <t>КОМПЛЕКТ КОРОБА INNOTECH ATIRA ЧАСТИЧ. ВЫДВ. С SILENT SYSTEM, H176, NL470, РЕЛИНГИ, АНТРАЦИТ</t>
  </si>
  <si>
    <t>КОМПЛЕКТ КОРОБА INNOTECH ATIRA ЧАСТИЧ. ВЫДВ. С SILENT SYSTEM, H176, NL520, РЕЛИНГИ, АНТРАЦИТ</t>
  </si>
  <si>
    <t>КОМПЛЕКТ КОРОБА INNOTECH ATIRA ПОЛН. ВЫДВ. С PUSH TO OPEN, H176, NL420, РЕЛИНГИ, АНТРАЦИТ</t>
  </si>
  <si>
    <t>КОМПЛЕКТ КОРОБА INNOTECH ATIRA ПОЛН. ВЫДВ. С PUSH TO OPEN, H176, NL470, РЕЛИНГИ, АНТРАЦИТ</t>
  </si>
  <si>
    <t>БОКОВИНА ЯЩИКА INNOTECH/INNOTECH ATIRA, H54, NL470, СЕРАЯ, ЛЕВАЯ</t>
  </si>
  <si>
    <t>БОКОВИНА ЯЩИКА INNOTECH/INNOTECH ATIRA, H54, NL470, СЕРАЯ, ПРАВАЯ</t>
  </si>
  <si>
    <t>БОКОВИНА ЯЩИКА INNOTECH ATIRA, H70, NL260, СЕРАЯ, ЛЕВАЯ</t>
  </si>
  <si>
    <t>БОКОВИНА ЯЩИКА INNOTECH ATIRA, H70, NL260, СЕРАЯ, ПРАВАЯ</t>
  </si>
  <si>
    <t>БОКОВИНА ЯЩИКА INNOTECH ATIRA, H70, NL300, СЕРАЯ, ЛЕВАЯ</t>
  </si>
  <si>
    <t>БОКОВИНА ЯЩИКА INNOTECH ATIRA, H70, NL300, СЕРАЯ, ПРАВАЯ</t>
  </si>
  <si>
    <t>БОКОВИНА ЯЩИКА INNOTECH ATIRA, H70, NL350, СЕРАЯ, ЛЕВАЯ</t>
  </si>
  <si>
    <t>БОКОВИНА ЯЩИКА INNOTECH ATIRA, H70, NL350, СЕРАЯ, ПРАВАЯ</t>
  </si>
  <si>
    <t>БОКОВИНА ЯЩИКА INNOTECH ATIRA, H70, NL420, СЕРАЯ, ЛЕВАЯ</t>
  </si>
  <si>
    <t>БОКОВИНА ЯЩИКА INNOTECH ATIRA, H70, NL420, СЕРАЯ, ПРАВАЯ</t>
  </si>
  <si>
    <t>БОКОВИНА ЯЩИКА INNOTECH ATIRA, H70, NL470, СЕРАЯ, ЛЕВАЯ</t>
  </si>
  <si>
    <t>БОКОВИНА ЯЩИКА INNOTECH ATIRA, H70, NL470, СЕРАЯ, ПРАВАЯ</t>
  </si>
  <si>
    <t>БОКОВИНА ЯЩИКА INNOTECH ATIRA, H70, NL520, СЕРАЯ, ЛЕВАЯ</t>
  </si>
  <si>
    <t>БОКОВИНА ЯЩИКА INNOTECH ATIRA, H70, NL520, СЕРАЯ, ПРАВАЯ</t>
  </si>
  <si>
    <t>СОЕДИНИТЕЛЬ ПЕРЕДНЕЙ ПАНЕЛИ INNOTECH/INNOTECH ATIRA</t>
  </si>
  <si>
    <t>СОЕДИНИТЕЛЬ ПЕРЕДНЕЙ ПАНЕЛИ INNOTECH/INNOTECH ATIRA, С РАСПОРНОЙ МУФТОЙ</t>
  </si>
  <si>
    <t>ЗАГЛУШКА НА БОКОВИНУ INNOTECH ATIRA, С ЛОГОТИПОМ HETTICH, СЕРАЯ</t>
  </si>
  <si>
    <t>ЗАГЛУШКА НА БОКОВИНУ INNOTECH ATIRA, С ЛОГОТИПОМ HETTICH, СЕРАЯ/ПОД ХРОМ</t>
  </si>
  <si>
    <t>СОЕДИНИТЕЛЬ ЗАДНЕЙ СТЕНКИ INNOTECH/INNOTECH ATIRA, H54, СЕРЫЙ, ЛЕВЫЙ</t>
  </si>
  <si>
    <t>СОЕДИНИТЕЛЬ ЗАДНЕЙ СТЕНКИ INNOTECH/INNOTECH ATIRA, H54, СЕРЫЙ, ПРАВЫЙ</t>
  </si>
  <si>
    <t>СОЕДИНИТЕЛЬ ЗАДНЕЙ СТЕНКИ INNOTECH/INNOTECH ATIRA, H70, СЕРЫЙ, ЛЕВЫЙ</t>
  </si>
  <si>
    <t>СОЕДИНИТЕЛЬ ЗАДНЕЙ СТЕНКИ INNOTECH/INNOTECH ATIRA, H70, СЕРЫЙ, ПРАВЫЙ</t>
  </si>
  <si>
    <t>СОЕДИНИТЕЛЬ ЗАДНЕЙ СТЕНКИ INNOTECH/INNOTECH ATIRA, H144, СЕРЫЙ, ЛЕВЫЙ</t>
  </si>
  <si>
    <t>СОЕДИНИТЕЛЬ ЗАДНЕЙ СТЕНКИ INNOTECH/INNOTECH ATIRA, H144, СЕРЫЙ, ПРАВЫЙ</t>
  </si>
  <si>
    <t>СОЕДИНИТЕЛЬ ЗАДНЕЙ СТЕНКИ INNOTECH/INNOTECH ATIRA, H176, СЕРЫЙ, ЛЕВЫЙ</t>
  </si>
  <si>
    <t>СОЕДИНИТЕЛЬ ЗАДНЕЙ СТЕНКИ INNOTECH/INNOTECH ATIRA, H176, СЕРЫЙ, ПРАВЫЙ</t>
  </si>
  <si>
    <t>ЗАДНЯЯ СТЕНКА ЯЩИКА INNOTECH/INNOTECH ATIRA, H54, KB600, СТАЛЬ, СЕРАЯ</t>
  </si>
  <si>
    <t>ЗАДНЯЯ СТЕНКА ЯЩИКА INNOTECH/INNOTECH ATIRA, H70, KB300, СТАЛЬ, СЕРАЯ</t>
  </si>
  <si>
    <t>ЗАДНЯЯ СТЕНКА ЯЩИКА INNOTECH/INNOTECH ATIRA, H70, KB400, СТАЛЬ, СЕРАЯ</t>
  </si>
  <si>
    <t>ЗАДНЯЯ СТЕНКА ЯЩИКА INNOTECH/INNOTECH ATIRA, H70, KB450, СТАЛЬ, СЕРАЯ</t>
  </si>
  <si>
    <t>ЗАДНЯЯ СТЕНКА ЯЩИКА INNOTECH/INNOTECH ATIRA, H70, KB500, СТАЛЬ, СЕРАЯ</t>
  </si>
  <si>
    <t>ЗАДНЯЯ СТЕНКА ЯЩИКА INNOTECH/INNOTECH ATIRA, H70, KB600, СТАЛЬ, СЕРАЯ</t>
  </si>
  <si>
    <t>ЗАДНЯЯ СТЕНКА ЯЩИКА INNOTECH/INNOTECH ATIRA, H70, KB800, СТАЛЬ, СЕРАЯ</t>
  </si>
  <si>
    <t>ЗАДНЯЯ СТЕНКА ЯЩИКА INNOTECH/INNOTECH ATIRA, H70, KB900, СТАЛЬ, СЕРАЯ</t>
  </si>
  <si>
    <t>ЗАДНЯЯ СТЕНКА ЯЩИКА INNOTECH/INNOTECH ATIRA, H70, KB1200, СТАЛЬ, СЕРАЯ</t>
  </si>
  <si>
    <t>ЗАДНЯЯ СТЕНКА КОРОБА INNOTECH/INNOTECH ATIRA, H144, KB300, СТАЛЬ, СЕРАЯ</t>
  </si>
  <si>
    <t>ЗАДНЯЯ СТЕНКА КОРОБА INNOTECH/INNOTECH ATIRA, H144, KB400, СТАЛЬ, СЕРАЯ</t>
  </si>
  <si>
    <t>ЗАДНЯЯ СТЕНКА КОРОБА INNOTECH/INNOTECH ATIRA, H144, KB450, СТАЛЬ, СЕРАЯ</t>
  </si>
  <si>
    <t>ЗАДНЯЯ СТЕНКА КОРОБА INNOTECH/INNOTECH ATIRA, H144, KB500, СТАЛЬ, СЕРАЯ</t>
  </si>
  <si>
    <t>ЗАДНЯЯ СТЕНКА КОРОБА INNOTECH/INNOTECH ATIRA, H144, KB600, СТАЛЬ, СЕРАЯ</t>
  </si>
  <si>
    <t>ЗАДНЯЯ СТЕНКА КОРОБА INNOTECH/INNOTECH ATIRA, H144, KB800, СТАЛЬ, СЕРАЯ</t>
  </si>
  <si>
    <t>ЗАДНЯЯ СТЕНКА КОРОБА INNOTECH/INNOTECH ATIRA, H144, KB900, СТАЛЬ, СЕРАЯ</t>
  </si>
  <si>
    <t>ЗАДНЯЯ СТЕНКА КОРОБА INNOTECH/INNOTECH ATIRA, H144, KB1200, СТАЛЬ, СЕРАЯ</t>
  </si>
  <si>
    <t>СОЕДИНИТЕЛЬ ПЕРЕДНЕЙ ПАНЕЛИ ДЛЯ ПРОДОЛЬНОГО РЕЛИНГА INNOTECH/INNOTECH ATIRA</t>
  </si>
  <si>
    <t>СОЕДИНИТЕЛЬ ПЕРЕДНЕЙ ПАНЕЛИ ДЛЯ ПРОДОЛЬНОГО РЕЛИНГА INNOTECH/INNOTECH ATIRA, РАСПОРН. МУФТА</t>
  </si>
  <si>
    <t>ПРОДОЛЬНЫЙ РЕЛИНГ КОРОБА INNOTECH ATIRA, NL260, СЕРЫЙ, ЛЕВЫЙ</t>
  </si>
  <si>
    <t>ПРОДОЛЬНЫЙ РЕЛИНГ КОРОБА INNOTECH ATIRA, NL260, СЕРЫЙ, ПРАВЫЙ</t>
  </si>
  <si>
    <t>ПРОДОЛЬНЫЙ РЕЛИНГ КОРОБА INNOTECH ATIRA, NL300, СЕРЫЙ, ЛЕВЫЙ</t>
  </si>
  <si>
    <t>ПРОДОЛЬНЫЙ РЕЛИНГ КОРОБА INNOTECH ATIRA, NL300, СЕРЫЙ, ПРАВЫЙ</t>
  </si>
  <si>
    <t>ПРОДОЛЬНЫЙ РЕЛИНГ КОРОБА INNOTECH ATIRA, NL350, СЕРЫЙ, ЛЕВЫЙ</t>
  </si>
  <si>
    <t>ПРОДОЛЬНЫЙ РЕЛИНГ КОРОБА INNOTECH ATIRA, NL350, СЕРЫЙ, ПРАВЫЙ</t>
  </si>
  <si>
    <t>ПРОДОЛЬНЫЙ РЕЛИНГ КОРОБА INNOTECH ATIRA, NL420, СЕРЫЙ, ЛЕВЫЙ</t>
  </si>
  <si>
    <t>ПРОДОЛЬНЫЙ РЕЛИНГ КОРОБА INNOTECH ATIRA, NL420, СЕРЫЙ, ПРАВЫЙ</t>
  </si>
  <si>
    <t>ПРОДОЛЬНЫЙ РЕЛИНГ КОРОБА INNOTECH ATIRA, NL470, СЕРЫЙ, ЛЕВЫЙ</t>
  </si>
  <si>
    <t>ПРОДОЛЬНЫЙ РЕЛИНГ КОРОБА INNOTECH ATIRA, NL470, СЕРЫЙ, ПРАВЫЙ</t>
  </si>
  <si>
    <t>ПРОДОЛЬНЫЙ РЕЛИНГ КОРОБА INNOTECH ATIRA, NL520, СЕРЫЙ, ЛЕВЫЙ</t>
  </si>
  <si>
    <t>ПРОДОЛЬНЫЙ РЕЛИНГ КОРОБА INNOTECH ATIRA, NL520, СЕРЫЙ, ПРАВЫЙ</t>
  </si>
  <si>
    <t>ПРОДОЛЬНЫЙ РЕЛИНГ КОРОБА ВТОРОГО УРОВНЯ INNOTECH ATIRA, NL350, СЕРЫЙ, ЛЕВЫЙ</t>
  </si>
  <si>
    <t>ПРОДОЛЬНЫЙ РЕЛИНГ КОРОБА ВТОРОГО УРОВНЯ INNOTECH ATIRA, NL350, СЕРЫЙ, ПРАВЫЙ</t>
  </si>
  <si>
    <t>ПРОДОЛЬНЫЙ РЕЛИНГ КОРОБА ВТОРОГО УРОВНЯ INNOTECH ATIRA, NL420, СЕРЫЙ, ЛЕВЫЙ</t>
  </si>
  <si>
    <t>ПРОДОЛЬНЫЙ РЕЛИНГ КОРОБА ВТОРОГО УРОВНЯ INNOTECH ATIRA, NL420, СЕРЫЙ, ПРАВЫЙ</t>
  </si>
  <si>
    <t>ПРОДОЛЬНЫЙ РЕЛИНГ КОРОБА ВТОРОГО УРОВНЯ INNOTECH ATIRA, NL470, СЕРЫЙ, ЛЕВЫЙ</t>
  </si>
  <si>
    <t>ПРОДОЛЬНЫЙ РЕЛИНГ КОРОБА ВТОРОГО УРОВНЯ INNOTECH ATIRA, NL470, СЕРЫЙ, ПРАВЫЙ</t>
  </si>
  <si>
    <t>ПРОДОЛЬНЫЙ РЕЛИНГ КОРОБА ВТОРОГО УРОВНЯ INNOTECH ATIRA, NL520, СЕРЫЙ, ЛЕВЫЙ</t>
  </si>
  <si>
    <t>ПРОДОЛЬНЫЙ РЕЛИНГ КОРОБА ВТОРОГО УРОВНЯ INNOTECH ATIRA, NL520, СЕРЫЙ, ПРАВЫЙ</t>
  </si>
  <si>
    <t>АДАПТЕР ПРОДОЛЬНОГО РЕЛИНГА КОРОБА INNOTECH ATIRA, СЕРЫЙ</t>
  </si>
  <si>
    <t>КОМПЛЕКТ АДАПТЕРОВ TOPSIDE INNOTECH ATIRA, H144, СЕРЫЕ</t>
  </si>
  <si>
    <t>КОМПЛЕКТ АДАПТЕРОВ TOPSIDE INNOTECH ATIRA, H176, СЕРЫЕ</t>
  </si>
  <si>
    <t>КОМПЛЕКТ НАДСТАВОК НА БОКОВИНУ TOPSIDE INNOTECH ATIRA, H144, NL260, СТАЛЬ, СЕРЫЙ</t>
  </si>
  <si>
    <t>КОМПЛЕКТ НАДСТАВОК НА БОКОВИНУ TOPSIDE INNOTECH ATIRA, H144, NL300, СТАЛЬ, СЕРЫЙ</t>
  </si>
  <si>
    <t>КОМПЛЕКТ НАДСТАВОК НА БОКОВИНУ TOPSIDE INNOTECH ATIRA, H144, NL350, СТАЛЬ, СЕРЫЙ</t>
  </si>
  <si>
    <t>КОМПЛЕКТ НАДСТАВОК НА БОКОВИНУ TOPSIDE INNOTECH ATIRA, H144, NL420, СТАЛЬ, СЕРЫЙ</t>
  </si>
  <si>
    <t>КОМПЛЕКТ НАДСТАВОК НА БОКОВИНУ TOPSIDE INNOTECH ATIRA, H144, NL470, СТАЛЬ, СЕРЫЙ</t>
  </si>
  <si>
    <t>КОМПЛЕКТ НАДСТАВОК НА БОКОВИНУ TOPSIDE INNOTECH ATIRA, H144, NL520, СТАЛЬ, СЕРЫЙ</t>
  </si>
  <si>
    <t>КОМПЛЕКТ НАДСТАВОК НА БОКОВИНУ TOPSIDE INNOTECH ATIRA, H176, NL260, СТАЛЬ, СЕРЫЙ</t>
  </si>
  <si>
    <t>КОМПЛЕКТ НАДСТАВОК НА БОКОВИНУ TOPSIDE INNOTECH ATIRA, H176, NL300, СТАЛЬ, СЕРЫЙ</t>
  </si>
  <si>
    <t>КОМПЛЕКТ НАДСТАВОК НА БОКОВИНУ TOPSIDE INNOTECH ATIRA, H176, NL350, СТАЛЬ, СЕРЫЙ</t>
  </si>
  <si>
    <t>КОМПЛЕКТ НАДСТАВОК НА БОКОВИНУ TOPSIDE INNOTECH ATIRA, H176, NL420, СТАЛЬ, СЕРЫЙ</t>
  </si>
  <si>
    <t>КОМПЛЕКТ НАДСТАВОК НА БОКОВИНУ TOPSIDE INNOTECH ATIRA, H176, NL470, СТАЛЬ, СЕРЫЙ</t>
  </si>
  <si>
    <t>КОМПЛЕКТ НАДСТАВОК НА БОКОВИНУ TOPSIDE INNOTECH ATIRA, H176, NL520, СТАЛЬ, СЕРЫЙ</t>
  </si>
  <si>
    <t>КОМПЛЕКТ НАДСТАВОК НА БОКОВИНУ DESIGNSIDE INNOTECH ATIRA, H144, NL350, СТЕКЛО, СЕРЫЙ</t>
  </si>
  <si>
    <t>КОМПЛЕКТ НАДСТАВОК НА БОКОВИНУ DESIGNSIDE INNOTECH ATIRA, H144, NL420, СТЕКЛО, СЕРЫЙ</t>
  </si>
  <si>
    <t>КОМПЛЕКТ НАДСТАВОК НА БОКОВИНУ DESIGNSIDE INNOTECH ATIRA, H144, NL470, СТЕКЛО, СЕРЫЙ</t>
  </si>
  <si>
    <t>КОМПЛЕКТ НАДСТАВОК НА БОКОВИНУ DESIGNSIDE INNOTECH ATIRA, H144, NL520, СТЕКЛО, СЕРЫЙ</t>
  </si>
  <si>
    <t>КОМПЛЕКТ НАДСТАВОК НА БОКОВИНУ DESIGNSIDE INNOTECH ATIRA, H176, NL420, СТЕКЛО, СЕРЫЙ</t>
  </si>
  <si>
    <t>КОМПЛЕКТ НАДСТАВОК НА БОКОВИНУ DESIGNSIDE INNOTECH ATIRA, H176, NL470, СТЕКЛО, СЕРЫЙ</t>
  </si>
  <si>
    <t>КОМПЛЕКТ НАДСТАВОК НА БОКОВИНУ DESIGNSIDE INNOTECH ATIRA, H176, NL520, СТЕКЛО, СЕРЫЙ</t>
  </si>
  <si>
    <t>КОМПЛЕКТ АДАПТЕРОВ DESIGNSIDE INNOTECH ATIRA, H144, СЕРЫЙ</t>
  </si>
  <si>
    <t>КОМПЛЕКТ АДАПТЕРОВ DESIGNSIDE INNOTECH ATIRA, H176, СЕРЫЙ</t>
  </si>
  <si>
    <t>СОЕДИНИТЕЛЬ ПЕРЕДНЕЙ ПАНЕЛИ DESIGNSIDE ДЛЯ INNOTECH</t>
  </si>
  <si>
    <t>ДИЗАЙН-ПРОФИЛЬ INNOTECH ATIRA, NL470,ПОД ХРОМ</t>
  </si>
  <si>
    <t>ДИЗАЙН-ПРОФИЛЬ INNOTECH ATIRA, NL470,ПОД АЛЮМИНИЙ</t>
  </si>
  <si>
    <t>ДИЗАЙН-ПРОФИЛЬ INNOTECH ATIRA, NL470,ПОД НЕРЖАВЕЮЩУЮ СТАЛЬ</t>
  </si>
  <si>
    <t>ДИЗАЙН-ПРОФИЛЬ INNOTECH ATIRA, NL470,ПОД ДУБ</t>
  </si>
  <si>
    <t>ДИЗАЙН-ПРОФИЛЬ INNOTECH ATIRA, NL470,ПОД ОРЕХ</t>
  </si>
  <si>
    <t>ПЕРЕДНЯЯ ПАНЕЛЬ ВНУТРЕННЕГО ЯЩИКА 100 INNOTECH ATIRA, H70, KB450, СЕРАЯ</t>
  </si>
  <si>
    <t>ПЕРЕДНЯЯ ПАНЕЛЬ ВНУТРЕННЕГО ЯЩИКА 100 INNOTECH ATIRA, H70, KB600, СЕРАЯ</t>
  </si>
  <si>
    <t>ПЕРЕДНЯЯ ПАНЕЛЬ ВНУТРЕННЕГО ЯЩИКА 100 INNOTECH ATIRA, H70, KB900, СЕРАЯ</t>
  </si>
  <si>
    <t>ПЕРЕДНЯЯ ПАНЕЛЬ ВНУТРЕННЕГО ЯЩИКА 100 INNOTECH ATIRA, L2000, АЛЮМИНИЙ, СЕРАЯ</t>
  </si>
  <si>
    <t>КОМПЛЕКТ СОЕДИНИТЕЛЕЙ ПЕРЕДНЕЙ ПАНЕЛИ ВНУТР. ЯЩИКА 100 INNOTECH ATIRA, H70, СЕРЫЙ</t>
  </si>
  <si>
    <t>КОМПЛЕКТ СОЕДИНИТЕЛЕЙ ПЕРЕДНЕЙ ПАНЕЛИ ВНУТР. КОРОБА 100 INNOTECH ATIRA, H144, СЕРЫЙ</t>
  </si>
  <si>
    <t>ФИКСАТОР ВНУТРЕННЕГО ЯЩИКА INNOTECH ATIRA,СЕРЫЙ</t>
  </si>
  <si>
    <t>ПОПЕРЕЧНЫЙ РЕЛИНГ INNOTECH ATIRA, L2000, СЕРЫЙ</t>
  </si>
  <si>
    <t>КОМПЛЕКТ ПРОДОЛЬНЫХ РЕЛИНГОВ ВНУТРЕННЕГО КОРОБА 100 INNOTECH ATIRA, NL420, СЕРЫЙ</t>
  </si>
  <si>
    <t>КОМПЛЕКТ ПРОДОЛЬНЫХ РЕЛИНГОВ ВНУТРЕННЕГО КОРОБА 100 INNOTECH ATIRA, NL470, СЕРЫЙ</t>
  </si>
  <si>
    <t>КОМПЛЕКТ НАДСТАВОК НА БОК. ВНУТР. КОРОБА TOPSIDE INNOTECH ATIRA, H144, NL470, СТАЛЬ, СЕРЫЙ</t>
  </si>
  <si>
    <t>КОМПЛЕКТ СОЕДИНИТЕЛЕЙ ПЕРЕДНЕЙ ПАНЕЛИ ВНУТР. ЯЩИКА 200 INNOTECH ATIRA, H70, СЕРЫЙ</t>
  </si>
  <si>
    <t>КОМПЛЕКТ СОЕДИНИТЕЛЕЙ ПЕРЕДНЕЙ ПАНЕЛИ ВНУТР. КОРОБА 200 INNOTECH ATIRA, H144, СЕРЫЙ</t>
  </si>
  <si>
    <t>КОРОБ XXL ПОД ДУХОВКУ ДЛЯ INNOTECH ATIRA, H100</t>
  </si>
  <si>
    <t>КОРОБ XXL ПОД ДУХОВКУ ДЛЯ INNOTECH ATIRA, H150</t>
  </si>
  <si>
    <t>БОКОВИНА ЯЩИКА INNOTECH ATIRA, H54, NL470, БЕЛАЯ, ЛЕВАЯ</t>
  </si>
  <si>
    <t>БОКОВИНА ЯЩИКА INNOTECH ATIRA, H54, NL470, БЕЛАЯ, ПРАВАЯ</t>
  </si>
  <si>
    <t>БОКОВИНА ЯЩИКА INNOTECH ATIRA, H70, NL260, БЕЛАЯ, ЛЕВАЯ</t>
  </si>
  <si>
    <t>БОКОВИНА ЯЩИКА INNOTECH ATIRA, H70, NL260, БЕЛАЯ, ПРАВАЯ</t>
  </si>
  <si>
    <t>БОКОВИНА ЯЩИКА INNOTECH ATIRA, H70, NL300, БЕЛАЯ, ЛЕВАЯ</t>
  </si>
  <si>
    <t>БОКОВИНА ЯЩИКА INNOTECH ATIRA, H70, NL300, БЕЛАЯ, ПРАВАЯ</t>
  </si>
  <si>
    <t>БОКОВИНА ЯЩИКА INNOTECH ATIRA, H70, NL350, БЕЛАЯ, ЛЕВАЯ</t>
  </si>
  <si>
    <t>БОКОВИНА ЯЩИКА INNOTECH ATIRA, H70, NL350, БЕЛАЯ, ПРАВАЯ</t>
  </si>
  <si>
    <t>БОКОВИНА ЯЩИКА INNOTECH ATIRA, H70, NL420, БЕЛАЯ, ЛЕВАЯ</t>
  </si>
  <si>
    <t>БОКОВИНА ЯЩИКА INNOTECH ATIRA, H70, NL420, БЕЛАЯ, ПРАВАЯ</t>
  </si>
  <si>
    <t>БОКОВИНА ЯЩИКА INNOTECH ATIRA, H70, NL470, БЕЛАЯ, ЛЕВАЯ</t>
  </si>
  <si>
    <t>БОКОВИНА ЯЩИКА INNOTECH ATIRA, H70, NL470, БЕЛАЯ, ПРАВАЯ</t>
  </si>
  <si>
    <t>БОКОВИНА ЯЩИКА INNOTECH ATIRA, H70, NL520, БЕЛАЯ, ЛЕВАЯ</t>
  </si>
  <si>
    <t>БОКОВИНА ЯЩИКА INNOTECH ATIRA, H70, NL520, БЕЛАЯ, ПРАВАЯ</t>
  </si>
  <si>
    <t>ЗАГЛУШКА НА БОКОВИНУ INNOTECH ATIRA, С ЛОГОТИПОМ HETTICH, БЕЛАЯ</t>
  </si>
  <si>
    <t>ЗАГЛУШКА НА БОКОВИНУ INNOTECH ATIRA, С ЛОГОТИПОМ HETTICH, БЕЛАЯ/ПОД ХРОМ</t>
  </si>
  <si>
    <t>СОЕДИНИТЕЛЬ ЗАДНЕЙ СТЕНКИ INNOTECH ATIRA, H54, БЕЛЫЙ, ЛЕВЫЙ</t>
  </si>
  <si>
    <t>СОЕДИНИТЕЛЬ ЗАДНЕЙ СТЕНКИ INNOTECH ATIRA, H54, БЕЛЫЙ, ПРАВЫЙ</t>
  </si>
  <si>
    <t>СОЕДИНИТЕЛЬ ЗАДНЕЙ СТЕНКИ INNOTECH ATIRA, H70, БЕЛЫЙ, ЛЕВЫЙ</t>
  </si>
  <si>
    <t>СОЕДИНИТЕЛЬ ЗАДНЕЙ СТЕНКИ INNOTECH ATIRA, H70, БЕЛЫЙ, ПРАВЫЙ</t>
  </si>
  <si>
    <t>СОЕДИНИТЕЛЬ ЗАДНЕЙ СТЕНКИ INNOTECH ATIRA, H144, БЕЛЫЙ, ЛЕВЫЙ</t>
  </si>
  <si>
    <t>СОЕДИНИТЕЛЬ ЗАДНЕЙ СТЕНКИ INNOTECH ATIRA, H144, БЕЛЫЙ, ПРАВЫЙ</t>
  </si>
  <si>
    <t>СОЕДИНИТЕЛЬ ЗАДНЕЙ СТЕНКИ INNOTECH ATIRA, H176, БЕЛЫЙ, ЛЕВЫЙ</t>
  </si>
  <si>
    <t>СОЕДИНИТЕЛЬ ЗАДНЕЙ СТЕНКИ INNOTECH ATIRA, H176, БЕЛЫЙ, ПРАВЫЙ</t>
  </si>
  <si>
    <t>ЗАДНЯЯ СТЕНКА ЯЩИКА INNOTECH ATIRA, H54, KB600, СТАЛЬ, БЕЛАЯ</t>
  </si>
  <si>
    <t>ЗАДНЯЯ СТЕНКА ЯЩИКА INNOTECH ATIRA, H70, KB300, СТАЛЬ, БЕЛАЯ</t>
  </si>
  <si>
    <t>ЗАДНЯЯ СТЕНКА ЯЩИКА INNOTECH ATIRA, H70, KB400, СТАЛЬ, БЕЛАЯ</t>
  </si>
  <si>
    <t>ЗАДНЯЯ СТЕНКА ЯЩИКА INNOTECH ATIRA, H70, KB450, СТАЛЬ, БЕЛАЯ</t>
  </si>
  <si>
    <t>ЗАДНЯЯ СТЕНКА ЯЩИКА INNOTECH ATIRA, H70, KB500, СТАЛЬ, БЕЛАЯ</t>
  </si>
  <si>
    <t>ЗАДНЯЯ СТЕНКА ЯЩИКА INNOTECH ATIRA, H70, KB600, СТАЛЬ, БЕЛАЯ</t>
  </si>
  <si>
    <t>ЗАДНЯЯ СТЕНКА ЯЩИКА INNOTECH ATIRA, H70, KB800, СТАЛЬ, БЕЛАЯ</t>
  </si>
  <si>
    <t>ЗАДНЯЯ СТЕНКА ЯЩИКА INNOTECH ATIRA, H70, KB900, СТАЛЬ, БЕЛАЯ</t>
  </si>
  <si>
    <t>ЗАДНЯЯ СТЕНКА КОРОБА INNOTECH ATIRA, H144, KB300, СТАЛЬ, БЕЛАЯ</t>
  </si>
  <si>
    <t>ЗАДНЯЯ СТЕНКА КОРОБА INNOTECH ATIRA, H144, KB400, СТАЛЬ, БЕЛАЯ</t>
  </si>
  <si>
    <t>ЗАДНЯЯ СТЕНКА КОРОБА INNOTECH ATIRA, H144, KB450, СТАЛЬ, БЕЛАЯ</t>
  </si>
  <si>
    <t>ЗАДНЯЯ СТЕНКА КОРОБА INNOTECH ATIRA, H144, KB500, СТАЛЬ, БЕЛАЯ</t>
  </si>
  <si>
    <t>ЗАДНЯЯ СТЕНКА КОРОБА INNOTECH ATIRA, H144, KB600, СТАЛЬ, БЕЛАЯ</t>
  </si>
  <si>
    <t>ЗАДНЯЯ СТЕНКА КОРОБА INNOTECH ATIRA, H144, KB800, СТАЛЬ, БЕЛАЯ</t>
  </si>
  <si>
    <t>ЗАДНЯЯ СТЕНКА КОРОБА INNOTECH ATIRA, H144, KB900, СТАЛЬ, БЕЛАЯ</t>
  </si>
  <si>
    <t>ПРОДОЛЬНЫЙ РЕЛИНГ КОРОБА INNOTECH ATIRA, NL260, БЕЛЫЙ, ЛЕВЫЙ</t>
  </si>
  <si>
    <t>ПРОДОЛЬНЫЙ РЕЛИНГ КОРОБА INNOTECH ATIRA, NL260, БЕЛЫЙ, ПРАВЫЙ</t>
  </si>
  <si>
    <t>ПРОДОЛЬНЫЙ РЕЛИНГ КОРОБА INNOTECH ATIRA, NL300, БЕЛЫЙ, ЛЕВЫЙ</t>
  </si>
  <si>
    <t>ПРОДОЛЬНЫЙ РЕЛИНГ КОРОБА INNOTECH ATIRA, NL300, БЕЛЫЙ, ПРАВЫЙ</t>
  </si>
  <si>
    <t>ПРОДОЛЬНЫЙ РЕЛИНГ КОРОБА INNOTECH ATIRA, NL350, БЕЛЫЙ, ЛЕВЫЙ</t>
  </si>
  <si>
    <t>ПРОДОЛЬНЫЙ РЕЛИНГ КОРОБА INNOTECH ATIRA, NL350, БЕЛЫЙ, ПРАВЫЙ</t>
  </si>
  <si>
    <t>ПРОДОЛЬНЫЙ РЕЛИНГ КОРОБА INNOTECH ATIRA, NL420, БЕЛЫЙ, ЛЕВЫЙ</t>
  </si>
  <si>
    <t>ПРОДОЛЬНЫЙ РЕЛИНГ КОРОБА INNOTECH ATIRA, NL420, БЕЛЫЙ, ПРАВЫЙ</t>
  </si>
  <si>
    <t>ПРОДОЛЬНЫЙ РЕЛИНГ КОРОБА INNOTECH ATIRA, NL470, БЕЛЫЙ, ЛЕВЫЙ</t>
  </si>
  <si>
    <t>ПРОДОЛЬНЫЙ РЕЛИНГ КОРОБА INNOTECH ATIRA, NL470, БЕЛЫЙ, ПРАВЫЙ</t>
  </si>
  <si>
    <t>ПРОДОЛЬНЫЙ РЕЛИНГ КОРОБА INNOTECH ATIRA, NL520, БЕЛЫЙ, ЛЕВЫЙ</t>
  </si>
  <si>
    <t>ПРОДОЛЬНЫЙ РЕЛИНГ КОРОБА INNOTECH ATIRA, NL520, БЕЛЫЙ, ПРАВЫЙ</t>
  </si>
  <si>
    <t>ПРОДОЛЬНЫЙ РЕЛИНГ КОРОБА ВТОРОГО УРОВНЯ INNOTECH ATIRA, NL350, БЕЛЫЙ, ЛЕВЫЙ</t>
  </si>
  <si>
    <t>ПРОДОЛЬНЫЙ РЕЛИНГ КОРОБА ВТОРОГО УРОВНЯ INNOTECH ATIRA, NL350, БЕЛЫЙ, ПРАВЫЙ</t>
  </si>
  <si>
    <t>ПРОДОЛЬНЫЙ РЕЛИНГ КОРОБА ВТОРОГО УРОВНЯ INNOTECH ATIRA, NL420, БЕЛЫЙ, ЛЕВЫЙ</t>
  </si>
  <si>
    <t>ПРОДОЛЬНЫЙ РЕЛИНГ КОРОБА ВТОРОГО УРОВНЯ INNOTECH ATIRA, NL420, БЕЛЫЙ, ПРАВЫЙ</t>
  </si>
  <si>
    <t>ПРОДОЛЬНЫЙ РЕЛИНГ КОРОБА ВТОРОГО УРОВНЯ INNOTECH ATIRA, NL470, БЕЛЫЙ, ЛЕВЫЙ</t>
  </si>
  <si>
    <t>ПРОДОЛЬНЫЙ РЕЛИНГ КОРОБА ВТОРОГО УРОВНЯ INNOTECH ATIRA, NL470, БЕЛЫЙ, ПРАВЫЙ</t>
  </si>
  <si>
    <t>ПРОДОЛЬНЫЙ РЕЛИНГ КОРОБА ВТОРОГО УРОВНЯ INNOTECH ATIRA, NL520, БЕЛЫЙ, ЛЕВЫЙ</t>
  </si>
  <si>
    <t>ПРОДОЛЬНЫЙ РЕЛИНГ КОРОБА ВТОРОГО УРОВНЯ INNOTECH ATIRA, NL520, БЕЛЫЙ, ПРАВЫЙ</t>
  </si>
  <si>
    <t>АДАПТЕР ПРОДОЛЬНОГО РЕЛИНГА КОРОБА INNOTECH ATIRA, БЕЛЫЙ</t>
  </si>
  <si>
    <t>КОМПЛЕКТ АДАПТЕРОВ TOPSIDE INNOTECH ATIRA, H144, БЕЛЫЙ</t>
  </si>
  <si>
    <t>КОМПЛЕКТ АДАПТЕРОВ TOPSIDE INNOTECH ATIRA, H176, БЕЛЫЙ</t>
  </si>
  <si>
    <t>КОМПЛЕКТ НАДСТАВОК НА БОКОВИНУ TOPSIDE INNOTECH ATIRA, H144, NL260, СТАЛЬ, БЕЛЫЙ</t>
  </si>
  <si>
    <t>КОМПЛЕКТ НАДСТАВОК НА БОКОВИНУ TOPSIDE INNOTECH ATIRA, H144, NL300, СТАЛЬ, БЕЛЫЙ</t>
  </si>
  <si>
    <t>КОМПЛЕКТ НАДСТАВОК НА БОКОВИНУ TOPSIDE INNOTECH ATIRA, H144, NL350, СТАЛЬ, БЕЛЫЙ</t>
  </si>
  <si>
    <t>КОМПЛЕКТ НАДСТАВОК НА БОКОВИНУ TOPSIDE INNOTECH ATIRA, H144, NL420, СТАЛЬ, БЕЛЫЙ</t>
  </si>
  <si>
    <t>КОМПЛЕКТ НАДСТАВОК НА БОКОВИНУ TOPSIDE INNOTECH ATIRA, H144, NL470, СТАЛЬ, БЕЛЫЙ</t>
  </si>
  <si>
    <t>КОМПЛЕКТ НАДСТАВОК НА БОКОВИНУ TOPSIDE INNOTECH ATIRA, H144, NL520, СТАЛЬ, БЕЛЫЙ</t>
  </si>
  <si>
    <t>КОМПЛЕКТ НАДСТАВОК НА БОКОВИНУ TOPSIDE INNOTECH ATIRA, H176, NL260, СТАЛЬ, БЕЛЫЙ</t>
  </si>
  <si>
    <t>КОМПЛЕКТ НАДСТАВОК НА БОКОВИНУ TOPSIDE INNOTECH ATIRA, H176, NL300, СТАЛЬ, БЕЛЫЙ</t>
  </si>
  <si>
    <t>КОМПЛЕКТ НАДСТАВОК НА БОКОВИНУ TOPSIDE INNOTECH ATIRA, H176, NL350, СТАЛЬ, БЕЛЫЙ</t>
  </si>
  <si>
    <t>КОМПЛЕКТ НАДСТАВОК НА БОКОВИНУ TOPSIDE INNOTECH ATIRA, H176, NL420, СТАЛЬ, БЕЛЫЙ</t>
  </si>
  <si>
    <t>КОМПЛЕКТ НАДСТАВОК НА БОКОВИНУ TOPSIDE INNOTECH ATIRA, H176, NL470, СТАЛЬ, БЕЛЫЙ</t>
  </si>
  <si>
    <t>КОМПЛЕКТ НАДСТАВОК НА БОКОВИНУ TOPSIDE INNOTECH ATIRA, H176, NL520, СТАЛЬ, БЕЛЫЙ</t>
  </si>
  <si>
    <t>КОМПЛЕКТ НАДСТАВОК НА БОКОВИНУ DESIGNSIDE INNOTECH ATIRA, H144, NL420, СТЕКЛО, БЕЛЫЙ</t>
  </si>
  <si>
    <t>КОМПЛЕКТ НАДСТАВОК НА БОКОВИНУ DESIGNSIDE INNOTECH ATIRA, H144, NL470, СТЕКЛО, БЕЛЫЙ</t>
  </si>
  <si>
    <t>КОМПЛЕКТ НАДСТАВОК НА БОКОВИНУ DESIGNSIDE INNOTECH ATIRA, H144, NL520, СТЕКЛО, БЕЛЫЙ</t>
  </si>
  <si>
    <t>КОМПЛЕКТ НАДСТАВОК НА БОКОВИНУ DESIGNSIDE INNOTECH ATIRA, H176, NL420, СТЕКЛО, БЕЛЫЙ</t>
  </si>
  <si>
    <t>КОМПЛЕКТ НАДСТАВОК НА БОКОВИНУ DESIGNSIDE INNOTECH ATIRA, H176, NL470, СТЕКЛО, БЕЛЫЙ</t>
  </si>
  <si>
    <t>КОМПЛЕКТ НАДСТАВОК НА БОКОВИНУ DESIGNSIDE INNOTECH ATIRA, H176, NL520, СТЕКЛО, БЕЛЫЙ</t>
  </si>
  <si>
    <t>КОМПЛЕКТ АДАПТЕРОВ DESIGNSIDE INNOTECH ATIRA, H144, БЕЛЫЙ</t>
  </si>
  <si>
    <t>КОМПЛЕКТ АДАПТЕРОВ DESIGNSIDE INNOTECH ATIRA, H176, БЕЛЫЙ</t>
  </si>
  <si>
    <t>ПЕРЕДНЯЯ ПАНЕЛЬ ВНУТРЕННЕГО ЯЩИКА 100 INNOTECH ATIRA, H70, KB450, БЕЛАЯ</t>
  </si>
  <si>
    <t>ПЕРЕДНЯЯ ПАНЕЛЬ ВНУТРЕННЕГО ЯЩИКА 100 INNOTECH ATIRA, H70, KB600, БЕЛАЯ</t>
  </si>
  <si>
    <t>ПЕРЕДНЯЯ ПАНЕЛЬ ВНУТРЕННЕГО ЯЩИКА 100 INNOTECH ATIRA, H70, KB900, БЕЛАЯ</t>
  </si>
  <si>
    <t>ПЕРЕДНЯЯ ПАНЕЛЬ ВНУТРЕННЕГО ЯЩИКА 100 INNOTECH ATIRA, L2000, АЛЮМИНИЙ, БЕЛАЯ</t>
  </si>
  <si>
    <t>КОМПЛЕКТ СОЕДИНИТЕЛЕЙ ПЕРЕДНЕЙ ПАНЕЛИ ВНУТР. ЯЩИКА 100 INNOTECH ATIRA, H70, БЕЛЫЙ</t>
  </si>
  <si>
    <t>КОМПЛЕКТ СОЕДИНИТЕЛЕЙ ПЕРЕДНЕЙ ПАНЕЛИ ВНУТР. КОРОБА 100 INNOTECH ATIRA, H144, БЕЛЫЙ</t>
  </si>
  <si>
    <t>ПОПЕРЕЧНЫЙ РЕЛИНГ INNOTECH ATIRA, L2000, БЕЛЫЙ</t>
  </si>
  <si>
    <t>КОМПЛЕКТ ПРОДОЛЬНЫХ РЕЛИНГОВ ВНУТРЕННЕГО КОРОБА 100 INNOTECH ATIRA, NL420, БЕЛЫЙ</t>
  </si>
  <si>
    <t>КОМПЛЕКТ ПРОДОЛЬНЫХ РЕЛИНГОВ ВНУТРЕННЕГО КОРОБА 100 INNOTECH ATIRA, NL470, БЕЛЫЙ</t>
  </si>
  <si>
    <t>КОМПЛЕКТ ПРОДОЛЬНЫХ РЕЛИНГОВ ВНУТРЕННЕГО КОРОБА 100 INNOTECH ATIRA, NL520, БЕЛЫЙ</t>
  </si>
  <si>
    <t>КОМПЛЕКТ НАДСТАВОК НА БОК. ВНУТР. КОРОБА TOPSIDE INNOTECH ATIRA, H144, NL470, СТАЛЬ, БЕЛЫЙ</t>
  </si>
  <si>
    <t>КОМПЛЕКТ СОЕДИНИТЕЛЕЙ ПЕРЕДНЕЙ ПАНЕЛИ ВНУТР. ЯЩИКА 200 INNOTECH ATIRA, H70, БЕЛЫЕ</t>
  </si>
  <si>
    <t>БОКОВИНА ЯЩИКА INNOTECH ATIRA, H54, NL470, АНТРАЦИТ, ЛЕВАЯ</t>
  </si>
  <si>
    <t>БОКОВИНА ЯЩИКА INNOTECH ATIRA, H54, NL470, АНТРАЦИТ, ПРАВАЯ</t>
  </si>
  <si>
    <t>БОКОВИНА ЯЩИКА INNOTECH ATIRA, H70, NL260, АНТРАЦИТ, ЛЕВАЯ</t>
  </si>
  <si>
    <t>БОКОВИНА ЯЩИКА INNOTECH ATIRA, H70, NL260, АНТРАЦИТ, ПРАВАЯ</t>
  </si>
  <si>
    <t>БОКОВИНА ЯЩИКА INNOTECH ATIRA, H70, NL300, АНТРАЦИТ, ЛЕВАЯ</t>
  </si>
  <si>
    <t>БОКОВИНА ЯЩИКА INNOTECH ATIRA, H70, NL300, АНТРАЦИТ, ПРАВАЯ</t>
  </si>
  <si>
    <t>БОКОВИНА ЯЩИКА INNOTECH ATIRA, H70, NL350, АНТРАЦИТ, ЛЕВАЯ</t>
  </si>
  <si>
    <t>БОКОВИНА ЯЩИКА INNOTECH ATIRA, H70, NL350, АНТРАЦИТ, ПРАВАЯ</t>
  </si>
  <si>
    <t>БОКОВИНА ЯЩИКА INNOTECH ATIRA, H70, NL420, АНТРАЦИТ, ЛЕВАЯ</t>
  </si>
  <si>
    <t>БОКОВИНА ЯЩИКА INNOTECH ATIRA, H70, NL420, АНТРАЦИТ, ПРАВАЯ</t>
  </si>
  <si>
    <t>БОКОВИНА ЯЩИКА INNOTECH ATIRA, H70, NL470, АНТРАЦИТ, ЛЕВАЯ</t>
  </si>
  <si>
    <t>БОКОВИНА ЯЩИКА INNOTECH ATIRA, H70, NL470, АНТРАЦИТ, ПРАВАЯ</t>
  </si>
  <si>
    <t>БОКОВИНА ЯЩИКА INNOTECH ATIRA, H70, NL520, АНТРАЦИТ, ЛЕВАЯ</t>
  </si>
  <si>
    <t>БОКОВИНА ЯЩИКА INNOTECH ATIRA, H70, NL520, АНТРАЦИТ, ПРАВАЯ</t>
  </si>
  <si>
    <t>ЗАГЛУШКА НА БОКОВИНУ INNOTECH ATIRA, С ЛОГОТИПОМ HETTICH, ТЕМНО СЕРЫЙ</t>
  </si>
  <si>
    <t>ЗАГЛУШКА НА БОКОВИНУ INNOTECH ATIRA, С ЛОГОТИПОМ HETTICH, ПОД НЕРЖ. СТАЛЬ</t>
  </si>
  <si>
    <t>СОЕДИНИТЕЛЬ ЗАДНЕЙ СТЕНКИ INNOTECH ATIRA, H54, АНТРАЦИТ, ЛЕВЫЙ</t>
  </si>
  <si>
    <t>СОЕДИНИТЕЛЬ ЗАДНЕЙ СТЕНКИ INNOTECH ATIRA, H54, АНТРАЦИТ, ПРАВЫЙ</t>
  </si>
  <si>
    <t>СОЕДИНИТЕЛЬ ЗАДНЕЙ СТЕНКИ INNOTECH ATIRA, H70, АНТРАЦИТ, ЛЕВЫЙ</t>
  </si>
  <si>
    <t>СОЕДИНИТЕЛЬ ЗАДНЕЙ СТЕНКИ INNOTECH ATIRA, H70, АНТРАЦИТ, ПРАВЫЙ</t>
  </si>
  <si>
    <t>СОЕДИНИТЕЛЬ ЗАДНЕЙ СТЕНКИ INNOTECH ATIRA, H144, АНТРАЦИТ, ЛЕВЫЙ</t>
  </si>
  <si>
    <t>СОЕДИНИТЕЛЬ ЗАДНЕЙ СТЕНКИ INNOTECH ATIRA, H144, АНТРАЦИТ, ПРАВЫЙ</t>
  </si>
  <si>
    <t>СОЕДИНИТЕЛЬ ЗАДНЕЙ СТЕНКИ INNOTECH ATIRA, H176, АНТРАЦИТ, ЛЕВЫЙ</t>
  </si>
  <si>
    <t>СОЕДИНИТЕЛЬ ЗАДНЕЙ СТЕНКИ INNOTECH ATIRA, H176, АНТРАЦИТ, ПРАВЫЙ</t>
  </si>
  <si>
    <t>ЗАДНЯЯ СТЕНКА ЯЩИКА INNOTECH ATIRA, H70, KB300, СТАЛЬ, АНТРАЦИТ</t>
  </si>
  <si>
    <t>ЗАДНЯЯ СТЕНКА ЯЩИКА INNOTECH ATIRA, H70, KB400, СТАЛЬ, АНТРАЦИТ</t>
  </si>
  <si>
    <t>ЗАДНЯЯ СТЕНКА ЯЩИКА INNOTECH ATIRA, H70, KB450, СТАЛЬ, АНТРАЦИТ</t>
  </si>
  <si>
    <t>ЗАДНЯЯ СТЕНКА ЯЩИКА INNOTECH ATIRA, H70, KB500, СТАЛЬ, АНТРАЦИТ</t>
  </si>
  <si>
    <t>ЗАДНЯЯ СТЕНКА ЯЩИКА INNOTECH ATIRA, H70, KB600, СТАЛЬ, АНТРАЦИТ</t>
  </si>
  <si>
    <t>ЗАДНЯЯ СТЕНКА ЯЩИКА INNOTECH ATIRA, H70, KB800, СТАЛЬ, АНТРАЦИТ</t>
  </si>
  <si>
    <t>ЗАДНЯЯ СТЕНКА ЯЩИКА INNOTECH ATIRA, H70, KB900, СТАЛЬ, АНТРАЦИТ</t>
  </si>
  <si>
    <t>ЗАДНЯЯ СТЕНКА КОРОБА INNOTECH ATIRA, H144, KB300, СТАЛЬ, АНТРАЦИТ</t>
  </si>
  <si>
    <t>ЗАДНЯЯ СТЕНКА КОРОБА INNOTECH ATIRA, H144, KB400, СТАЛЬ, АНТРАЦИТ</t>
  </si>
  <si>
    <t>ЗАДНЯЯ СТЕНКА КОРОБА INNOTECH ATIRA, H144, KB450, СТАЛЬ, АНТРАЦИТ</t>
  </si>
  <si>
    <t>ЗАДНЯЯ СТЕНКА КОРОБА INNOTECH ATIRA, H144, KB500, СТАЛЬ, АНТРАЦИТ</t>
  </si>
  <si>
    <t>ЗАДНЯЯ СТЕНКА КОРОБА INNOTECH ATIRA, H144, KB600, СТАЛЬ, АНТРАЦИТ</t>
  </si>
  <si>
    <t>ЗАДНЯЯ СТЕНКА КОРОБА INNOTECH ATIRA, H144, KB800, СТАЛЬ, АНТРАЦИТ</t>
  </si>
  <si>
    <t>ЗАДНЯЯ СТЕНКА КОРОБА INNOTECH ATIRA, H144, KB900, СТАЛЬ, АНТРАЦИТ</t>
  </si>
  <si>
    <t>ПРОДОЛЬНЫЙ РЕЛИНГ КОРОБА INNOTECH ATIRA, NL260, АНТРАЦИТ, ЛЕВЫЙ</t>
  </si>
  <si>
    <t>ПРОДОЛЬНЫЙ РЕЛИНГ КОРОБА INNOTECH ATIRA, NL260, АНТРАЦИТ, ПРАВЫЙ</t>
  </si>
  <si>
    <t>ПРОДОЛЬНЫЙ РЕЛИНГ КОРОБА INNOTECH ATIRA, NL300, АНТРАЦИТ, ЛЕВЫЙ</t>
  </si>
  <si>
    <t>ПРОДОЛЬНЫЙ РЕЛИНГ КОРОБА INNOTECH ATIRA, NL300, АНТРАЦИТ, ПРАВЫЙ</t>
  </si>
  <si>
    <t>ПРОДОЛЬНЫЙ РЕЛИНГ КОРОБА INNOTECH ATIRA, NL350, АНТРАЦИТ, ЛЕВЫЙ</t>
  </si>
  <si>
    <t>ПРОДОЛЬНЫЙ РЕЛИНГ КОРОБА INNOTECH ATIRA, NL350, АНТРАЦИТ, ПРАВЫЙ</t>
  </si>
  <si>
    <t>ПРОДОЛЬНЫЙ РЕЛИНГ КОРОБА INNOTECH ATIRA, NL420, АНТРАЦИТ, ЛЕВЫЙ</t>
  </si>
  <si>
    <t>ПРОДОЛЬНЫЙ РЕЛИНГ КОРОБА INNOTECH ATIRA, NL420, АНТРАЦИТ, ПРАВЫЙ</t>
  </si>
  <si>
    <t>ПРОДОЛЬНЫЙ РЕЛИНГ КОРОБА INNOTECH ATIRA, NL470, АНТРАЦИТ, ЛЕВЫЙ</t>
  </si>
  <si>
    <t>ПРОДОЛЬНЫЙ РЕЛИНГ КОРОБА INNOTECH ATIRA, NL470, АНТРАЦИТ, ПРАВЫЙ</t>
  </si>
  <si>
    <t>ПРОДОЛЬНЫЙ РЕЛИНГ КОРОБА INNOTECH ATIRA, NL520, АНТРАЦИТ, ЛЕВЫЙ</t>
  </si>
  <si>
    <t>ПРОДОЛЬНЫЙ РЕЛИНГ КОРОБА INNOTECH ATIRA, NL520, АНТРАЦИТ, ПРАВЫЙ</t>
  </si>
  <si>
    <t>ПРОДОЛЬНЫЙ РЕЛИНГ КОРОБА ВТОРОГО УРОВНЯ INNOTECH ATIRA, NL350, АНТРАЦИТ, ЛЕВЫЙ</t>
  </si>
  <si>
    <t>ПРОДОЛЬНЫЙ РЕЛИНГ КОРОБА ВТОРОГО УРОВНЯ INNOTECH ATIRA, NL350, АНТРАЦИТ, ПРАВЫЙ</t>
  </si>
  <si>
    <t>ПРОДОЛЬНЫЙ РЕЛИНГ КОРОБА ВТОРОГО УРОВНЯ INNOTECH ATIRA, NL420, АНТРАЦИТ, ЛЕВЫЙ</t>
  </si>
  <si>
    <t>ПРОДОЛЬНЫЙ РЕЛИНГ КОРОБА ВТОРОГО УРОВНЯ INNOTECH ATIRA, NL420, АНТРАЦИТ, ПРАВЫЙ</t>
  </si>
  <si>
    <t>ПРОДОЛЬНЫЙ РЕЛИНГ КОРОБА ВТОРОГО УРОВНЯ INNOTECH ATIRA, NL470, АНТРАЦИТ, ЛЕВЫЙ</t>
  </si>
  <si>
    <t>ПРОДОЛЬНЫЙ РЕЛИНГ КОРОБА ВТОРОГО УРОВНЯ INNOTECH ATIRA, NL470, АНТРАЦИТ, ПРАВЫЙ</t>
  </si>
  <si>
    <t>ПРОДОЛЬНЫЙ РЕЛИНГ КОРОБА ВТОРОГО УРОВНЯ INNOTECH ATIRA, NL520, АНТРАЦИТ, ЛЕВЫЙ</t>
  </si>
  <si>
    <t>ПРОДОЛЬНЫЙ РЕЛИНГ КОРОБА ВТОРОГО УРОВНЯ INNOTECH ATIRA, NL520, АНТРАЦИТ, ПРАВЫЙ</t>
  </si>
  <si>
    <t>АДАПТЕР ПРОДОЛЬНОГО РЕЛИНГА КОРОБА INNOTECH ATIRA, АНТРАЦИТ</t>
  </si>
  <si>
    <t>КОМПЛЕКТ АДАПТЕРОВ TOPSIDE INNOTECH ATIRA, H144, ТЕМНО СЕРЫЙ</t>
  </si>
  <si>
    <t>КОМПЛЕКТ АДАПТЕРОВ TOPSIDE INNOTECH ATIRA, H176, ТЕМНО СЕРЫЙ</t>
  </si>
  <si>
    <t>КОМПЛЕКТ НАДСТАВОК НА БОКОВИНУ TOPSIDE INNOTECH ATIRA, H144, NL260, СТАЛЬ, АНТРАЦИТ</t>
  </si>
  <si>
    <t>КОМПЛЕКТ НАДСТАВОК НА БОКОВИНУ TOPSIDE INNOTECH ATIRA, H144, NL300, СТАЛЬ, АНТРАЦИТ</t>
  </si>
  <si>
    <t>КОМПЛЕКТ НАДСТАВОК НА БОКОВИНУ TOPSIDE INNOTECH ATIRA, H144, NL350, СТАЛЬ, АНТРАЦИТ</t>
  </si>
  <si>
    <t>КОМПЛЕКТ НАДСТАВОК НА БОКОВИНУ TOPSIDE INNOTECH ATIRA, H144, NL420, СТАЛЬ, АНТРАЦИТ</t>
  </si>
  <si>
    <t>КОМПЛЕКТ НАДСТАВОК НА БОКОВИНУ TOPSIDE INNOTECH ATIRA, H144, NL470, СТАЛЬ, АНТРАЦИТ</t>
  </si>
  <si>
    <t>КОМПЛЕКТ НАДСТАВОК НА БОКОВИНУ TOPSIDE INNOTECH ATIRA, H144, NL520, СТАЛЬ, АНТРАЦИТ</t>
  </si>
  <si>
    <t>КОМПЛЕКТ НАДСТАВОК НА БОКОВИНУ TOPSIDE INNOTECH ATIRA, H176, NL260, СТАЛЬ, АНТРАЦИТ</t>
  </si>
  <si>
    <t>КОМПЛЕКТ НАДСТАВОК НА БОКОВИНУ TOPSIDE INNOTECH ATIRA, H176, NL300, СТАЛЬ, АНТРАЦИТ</t>
  </si>
  <si>
    <t>КОМПЛЕКТ НАДСТАВОК НА БОКОВИНУ TOPSIDE INNOTECH ATIRA, H176, NL350, СТАЛЬ, АНТРАЦИТ</t>
  </si>
  <si>
    <t>КОМПЛЕКТ НАДСТАВОК НА БОКОВИНУ TOPSIDE INNOTECH ATIRA, H176, NL420, СТАЛЬ, АНТРАЦИТ</t>
  </si>
  <si>
    <t>КОМПЛЕКТ НАДСТАВОК НА БОКОВИНУ TOPSIDE INNOTECH ATIRA, H176, NL470, СТАЛЬ, АНТРАЦИТ</t>
  </si>
  <si>
    <t>КОМПЛЕКТ НАДСТАВОК НА БОКОВИНУ TOPSIDE INNOTECH ATIRA, H176, NL520, СТАЛЬ, АНТРАЦИТ</t>
  </si>
  <si>
    <t>КОМПЛЕКТ НАДСТАВОК НА БОКОВИНУ DESIGNSIDE INNOTECH ATIRA, H144, NL420, СТЕКЛО, АНТРАЦИТ</t>
  </si>
  <si>
    <t>КОМПЛЕКТ НАДСТАВОК НА БОКОВИНУ DESIGNSIDE INNOTECH ATIRA, H144, NL470, СТЕКЛО, АНТРАЦИТ</t>
  </si>
  <si>
    <t>КОМПЛЕКТ НАДСТАВОК НА БОКОВИНУ DESIGNSIDE INNOTECH ATIRA, H144, NL520, СТЕКЛО, АНТРАЦИТ</t>
  </si>
  <si>
    <t>КОМПЛЕКТ НАДСТАВОК НА БОКОВИНУ DESIGNSIDE INNOTECH ATIRA, H176, NL420, СТЕКЛО, АНТРАЦИТ</t>
  </si>
  <si>
    <t>КОМПЛЕКТ НАДСТАВОК НА БОКОВИНУ DESIGNSIDE INNOTECH ATIRA, H176, NL470, СТЕКЛО, АНТРАЦИТ</t>
  </si>
  <si>
    <t>КОМПЛЕКТ НАДСТАВОК НА БОКОВИНУ DESIGNSIDE INNOTECH ATIRA, H176, NL520, СТЕКЛО, АНТРАЦИТ</t>
  </si>
  <si>
    <t>КОМПЛЕКТ АДАПТЕРОВ DESIGNSIDE INNOTECH ATIRA, H144, ТЕМНО СЕРЫЙ</t>
  </si>
  <si>
    <t>КОМПЛЕКТ АДАПТЕРОВ DESIGNSIDE INNOTECH ATIRA, H176, ТЕМНО СЕРЫЙ</t>
  </si>
  <si>
    <t>ПЕРЕДНЯЯ ПАНЕЛЬ ВНУТРЕННЕГО ЯЩИКА 100 INNOTECH ATIRA, H70, KB450, АНТРАЦИТ</t>
  </si>
  <si>
    <t>ПЕРЕДНЯЯ ПАНЕЛЬ ВНУТРЕННЕГО ЯЩИКА 100 INNOTECH ATIRA, H70, KB600, АНТРАЦИТ</t>
  </si>
  <si>
    <t>ПЕРЕДНЯЯ ПАНЕЛЬ ВНУТРЕННЕГО ЯЩИКА 100 INNOTECH ATIRA, H70, KB900, АНТРАЦИТ</t>
  </si>
  <si>
    <t>ПЕРЕДНЯЯ ПАНЕЛЬ ВНУТРЕННЕГО ЯЩИКА 100 INNOTECH ATIRA, L2000, АЛЮМИНИЙ, АНТРАЦИТ</t>
  </si>
  <si>
    <t>КОМПЛЕКТ СОЕДИНИТЕЛЕЙ ПЕРЕДНЕЙ ПАНЕЛИ ВНУТР. ЯЩИКА 100 INNOTECH ATIRA, H70, АНТРАЦИТ</t>
  </si>
  <si>
    <t>КОМПЛЕКТ СОЕДИНИТЕЛЕЙ ПЕРЕДНЕЙ ПАНЕЛИ ВНУТР. КОРОБА 100 INNOTECH ATIRA, H144, АНТРАЦИТ</t>
  </si>
  <si>
    <t>ФИКСАТОР ВНУТРЕННЕГО ЯЩИКА INNOTECH ATIRA,АНТРАЦИТ</t>
  </si>
  <si>
    <t>ПОПЕРЕЧНЫЙ РЕЛИНГ INNOTECH ATIRA, L2000, АНТРАЦИТ</t>
  </si>
  <si>
    <t>КОМПЛЕКТ ПРОДОЛЬНЫХ РЕЛИНГОВ ВНУТРЕННЕГО КОРОБА 100 INNOTECH ATIRA, NL420, АНТРАЦИТ</t>
  </si>
  <si>
    <t>КОМПЛЕКТ ПРОДОЛЬНЫХ РЕЛИНГОВ ВНУТРЕННЕГО КОРОБА 100 INNOTECH ATIRA, NL470, АНТРАЦИТ</t>
  </si>
  <si>
    <t>КОМПЛЕКТ ПРОДОЛЬНЫХ РЕЛИНГОВ ВНУТРЕННЕГО КОРОБА 100 INNOTECH ATIRA, NL520, АНТРАЦИТ</t>
  </si>
  <si>
    <t>КОМПЛЕКТ НАДСТАВОК НА БОК. ВНУТР. КОРОБА TOPSIDE INNOTECH ATIRA, H144, NL470, СТАЛЬ, АНТРАЦИТ</t>
  </si>
  <si>
    <t>КОМПЛЕКТ СОЕДИНИТЕЛЕЙ ПЕРЕДНЕЙ ПАНЕЛИ ВНУТР. ЯЩИКА 200 INNOTECH ATIRA, H70, АНТРАЦИТ</t>
  </si>
  <si>
    <t>ВНУТРЕННЯЯ ОРГАНИЗАЦИЯ ORGATRAY 590 ДЛЯ INNOTECH ATIRA, NL420, KB500, СЕРАЯ</t>
  </si>
  <si>
    <t>ВНУТРЕННЯЯ ОРГАНИЗАЦИЯ ORGATRAY 590 ДЛЯ INNOTECH ATIRA, NL420, KB600, СЕРАЯ</t>
  </si>
  <si>
    <t>ВНУТРЕННЯЯ ОРГАНИЗАЦИЯ ORGATRAY 590 ДЛЯ INNOTECH ATIRA, NL470, KB300, СЕРАЯ</t>
  </si>
  <si>
    <t>ВНУТРЕННЯЯ ОРГАНИЗАЦИЯ ORGATRAY 590 ДЛЯ INNOTECH ATIRA, NL470, KB400, СЕРАЯ</t>
  </si>
  <si>
    <t>ВНУТРЕННЯЯ ОРГАНИЗАЦИЯ ORGATRAY 590 ДЛЯ INNOTECH ATIRA, NL470, KB450, СЕРАЯ</t>
  </si>
  <si>
    <t>ВНУТРЕННЯЯ ОРГАНИЗАЦИЯ ORGATRAY 590 ДЛЯ INNOTECH ATIRA, NL470, KB500, СЕРАЯ</t>
  </si>
  <si>
    <t>ВНУТРЕННЯЯ ОРГАНИЗАЦИЯ ORGATRAY 590 ДЛЯ INNOTECH ATIRA, NL470, KB600, СЕРАЯ</t>
  </si>
  <si>
    <t>ВНУТРЕННЯЯ ОРГАНИЗАЦИЯ ORGATRAY 590 ДЛЯ INNOTECH ATIRA, NL470, KB800, СЕРАЯ</t>
  </si>
  <si>
    <t>ВНУТРЕННЯЯ ОРГАНИЗАЦИЯ ORGATRAY 590 ДЛЯ INNOTECH ATIRA, NL470, KB900, СЕРАЯ</t>
  </si>
  <si>
    <t>ВНУТРЕННЯЯ ОРГАНИЗАЦИЯ ORGATRAY 590 ДЛЯ INNOTECH ATIRA, NL470, KB1000, СЕРАЯ</t>
  </si>
  <si>
    <t>РАЗДЕЛИТЕЛЬ ORGATRAY 590 ДЛЯ INNOTECH ATIRA, L68, ПЛАСТИК, СЕРЫЙ</t>
  </si>
  <si>
    <t>РАЗДЕЛИТЕЛЬ ORGATRAY 590 ДЛЯ INNOTECH ATIRA, L128, ПЛАСТИК, СЕРЫЙ</t>
  </si>
  <si>
    <t>ВНУТРЕННЯЯ ОРГАНИЗАЦИЯ ORGATRAY 610 ДЛЯ INNOTECH ATIRA, NL470, KB450+, СЕРЫЙ</t>
  </si>
  <si>
    <t>ЛОТОК ДЛЯ ПРИНАДЛЕЖНОСТЕЙ ORGATRAY 240 ДЛЯ INNOTECH ATIRA, NL470, ДУБ</t>
  </si>
  <si>
    <t>ПОПЕРЕЧНЫЙ РЕЛИНГ ORGASTORE 410 ДЛЯ INNOTECH ATIRA, KB450, СЕРЫЙ</t>
  </si>
  <si>
    <t>ПОПЕРЕЧНЫЙ РЕЛИНГ ORGASTORE 410 ДЛЯ INNOTECH ATIRA, KB600, СЕРЫЙ</t>
  </si>
  <si>
    <t>ПОПЕРЕЧНЫЙ РЕЛИНГ ORGASTORE 410 ДЛЯ INNOTECH ATIRA, KB800, СЕРЫЙ</t>
  </si>
  <si>
    <t>ПОПЕРЕЧНЫЙ РЕЛИНГ ORGASTORE 410 ДЛЯ INNOTECH ATIRA, KB900, СЕРЫЙ</t>
  </si>
  <si>
    <t>РАЗДЕЛИТЕЛЬ ПОПЕРЕЧНОГО РЕЛИНГА ORGASTORE 410 ДЛЯ INNOTECH ATIRA, СЕРЫЙ</t>
  </si>
  <si>
    <t>ВНУТРЕННЯЯ ОРГАНИЗАЦИЯ ORGAFLAG ДЛЯ INNOTECH ATIRA, NL470, KB900, СЕРАЯ/АНТРАЦИТ</t>
  </si>
  <si>
    <t>ВНУТРЕННЯЯ ОРГАНИЗАЦИЯ ORGASTORE 820 ДЛЯ INNOTECH ATIRA, KB600, СЕРАЯ</t>
  </si>
  <si>
    <t>ВНУТРЕННЯЯ ОРГАНИЗАЦИЯ ORGASTORE 820 ДЛЯ INNOTECH ATIRA, KB800, СЕРАЯ</t>
  </si>
  <si>
    <t>ВНУТРЕННЯЯ ОРГАНИЗАЦИЯ ORGASTORE 820 ДЛЯ INNOTECH ATIRA, KB900, СЕРАЯ</t>
  </si>
  <si>
    <t>ПРОТИВОСКОЛЬЗЯЩИЙ КОВРИК ДЛЯ INNOTECH ATIRA, NL470, L5000, СЕРЫЙ</t>
  </si>
  <si>
    <t>ПРОТИВОСКОЛЬЗЯЩИЙ КОВРИК ДЛЯ INNOTECH ATIRA, NL520, L5000, СЕРЫЙ</t>
  </si>
  <si>
    <t>СТЫКОВОЧНЫЙ ПРОФИЛЬ INNOTECH ДЛЯ ORGATRAY, NL470, ПОД ХРОМ</t>
  </si>
  <si>
    <t>ВНУТРЕННЯЯ ОРГАНИЗАЦИЯ ORGATRAY 590 ДЛЯ INNOTECH ATIRA, NL420, KB500, БЕЛАЯ</t>
  </si>
  <si>
    <t>ВНУТРЕННЯЯ ОРГАНИЗАЦИЯ ORGATRAY 590 ДЛЯ INNOTECH ATIRA, NL420, KB600, БЕЛАЯ</t>
  </si>
  <si>
    <t>ВНУТРЕННЯЯ ОРГАНИЗАЦИЯ ORGATRAY 590 ДЛЯ INNOTECH ATIRA, NL470, KB300, БЕЛАЯ</t>
  </si>
  <si>
    <t>ВНУТРЕННЯЯ ОРГАНИЗАЦИЯ ORGATRAY 590 ДЛЯ INNOTECH ATIRA, NL470, KB400, БЕЛАЯ</t>
  </si>
  <si>
    <t>ВНУТРЕННЯЯ ОРГАНИЗАЦИЯ ORGATRAY 590 ДЛЯ INNOTECH ATIRA, NL470, KB450, БЕЛАЯ</t>
  </si>
  <si>
    <t>ВНУТРЕННЯЯ ОРГАНИЗАЦИЯ ORGATRAY 590 ДЛЯ INNOTECH ATIRA, NL470, KB500, БЕЛАЯ</t>
  </si>
  <si>
    <t>ВНУТРЕННЯЯ ОРГАНИЗАЦИЯ ORGATRAY 590 ДЛЯ INNOTECH ATIRA, NL470, KB600, БЕЛАЯ</t>
  </si>
  <si>
    <t>ВНУТРЕННЯЯ ОРГАНИЗАЦИЯ ORGATRAY 590 ДЛЯ INNOTECH ATIRA, NL470, KB800, БЕЛАЯ</t>
  </si>
  <si>
    <t>ВНУТРЕННЯЯ ОРГАНИЗАЦИЯ ORGATRAY 590 ДЛЯ INNOTECH ATIRA, NL470, KB900, БЕЛАЯ</t>
  </si>
  <si>
    <t>ВНУТРЕННЯЯ ОРГАНИЗАЦИЯ ORGATRAY 610 ДЛЯ INNOTECH ATIRA, NL470, KB450+, БЕЛАЯ</t>
  </si>
  <si>
    <t>ПОПЕРЕЧНЫЙ РЕЛИНГ ORGASTORE 410 ДЛЯ INNOTECH ATIRA, KB450, БЕЛЫЙ</t>
  </si>
  <si>
    <t>ПОПЕРЕЧНЫЙ РЕЛИНГ ORGASTORE 410 ДЛЯ INNOTECH ATIRA, KB600, БЕЛЫЙ</t>
  </si>
  <si>
    <t>ПОПЕРЕЧНЫЙ РЕЛИНГ ORGASTORE 410 ДЛЯ INNOTECH ATIRA, KB800, БЕЛЫЙ</t>
  </si>
  <si>
    <t>ПОПЕРЕЧНЫЙ РЕЛИНГ ORGASTORE 410 ДЛЯ INNOTECH ATIRA, KB900, БЕЛЫЙ</t>
  </si>
  <si>
    <t>РАЗДЕЛИТЕЛЬ ПОПЕРЕЧНОГО РЕЛИНГА ORGASTORE 410 ДЛЯ INNOTECH ATIRA, БЕЛЫЙ</t>
  </si>
  <si>
    <t>ВНУТРЕННЯЯ ОРГАНИЗАЦИЯ ORGAFLAG ДЛЯ INNOTECH ATIRA, NL470, KB600, БЕЛАЯ</t>
  </si>
  <si>
    <t>ВНУТРЕННЯЯ ОРГАНИЗАЦИЯ ORGAFLAG ДЛЯ INNOTECH ATIRA, NL470, KB900, БЕЛАЯ</t>
  </si>
  <si>
    <t>ВНУТРЕННЯЯ ОРГАНИЗАЦИЯ ORGASTORE 820 ДЛЯ INNOTECH ATIRA, KB600, БЕЛАЯ</t>
  </si>
  <si>
    <t>ВНУТРЕННЯЯ ОРГАНИЗАЦИЯ ORGASTORE 820 ДЛЯ INNOTECH ATIRA, KB800, БЕЛАЯ</t>
  </si>
  <si>
    <t>ВНУТРЕННЯЯ ОРГАНИЗАЦИЯ ORGASTORE 820 ДЛЯ INNOTECH ATIRA, KB900, БЕЛАЯ</t>
  </si>
  <si>
    <t>ПРОТИВОСКОЛЬЗЯЩИЙ КОВРИК ДЛЯ INNOTECH ATIRA, NL470, L5000, БЕЛЫЙ</t>
  </si>
  <si>
    <t>ПРОТИВОСКОЛЬЗЯЩИЙ КОВРИК ДЛЯ INNOTECH ATIRA, NL520, L5000, БЕЛЫЙ</t>
  </si>
  <si>
    <t>ВНУТРЕННЯЯ ОРГАНИЗАЦИЯ ORGATRAY 590 ДЛЯ INNOTECH ATIRA, NL420, KB500, АНТРАЦИТ</t>
  </si>
  <si>
    <t>ВНУТРЕННЯЯ ОРГАНИЗАЦИЯ ORGATRAY 590 ДЛЯ INNOTECH ATIRA, NL420, KB600, АНТРАЦИТ</t>
  </si>
  <si>
    <t>ВНУТРЕННЯЯ ОРГАНИЗАЦИЯ ORGATRAY 590 ДЛЯ INNOTECH ATIRA, NL470, KB300, АНТРАЦИТ</t>
  </si>
  <si>
    <t>ВНУТРЕННЯЯ ОРГАНИЗАЦИЯ ORGATRAY 590 ДЛЯ INNOTECH ATIRA, NL470, KB400, АНТРАЦИТ</t>
  </si>
  <si>
    <t>ВНУТРЕННЯЯ ОРГАНИЗАЦИЯ ORGATRAY 590 ДЛЯ INNOTECH ATIRA, NL470, KB450, АНТРАЦИТ</t>
  </si>
  <si>
    <t>ВНУТРЕННЯЯ ОРГАНИЗАЦИЯ ORGATRAY 590 ДЛЯ INNOTECH ATIRA, NL470, KB500, АНТРАЦИТ</t>
  </si>
  <si>
    <t>ВНУТРЕННЯЯ ОРГАНИЗАЦИЯ ORGATRAY 590 ДЛЯ INNOTECH ATIRA, NL470, KB600, АНТРАЦИТ</t>
  </si>
  <si>
    <t>ВНУТРЕННЯЯ ОРГАНИЗАЦИЯ ORGATRAY 590 ДЛЯ INNOTECH ATIRA, NL470, KB800, АНТРАЦИТ</t>
  </si>
  <si>
    <t>ВНУТРЕННЯЯ ОРГАНИЗАЦИЯ ORGATRAY 590 ДЛЯ INNOTECH ATIRA, NL470, KB900, АНТРАЦИТ</t>
  </si>
  <si>
    <t>ПОПЕРЕЧНЫЙ РЕЛИНГ ORGASTORE 410 ДЛЯ INNOTECH ATIRA, KB450, АНТРАЦИТ</t>
  </si>
  <si>
    <t>ПОПЕРЕЧНЫЙ РЕЛИНГ ORGASTORE 410 ДЛЯ INNOTECH ATIRA, KB600, АНТРАЦИТ</t>
  </si>
  <si>
    <t>ПОПЕРЕЧНЫЙ РЕЛИНГ ORGASTORE 410 ДЛЯ INNOTECH ATIRA, KB800, АНТРАЦИТ</t>
  </si>
  <si>
    <t>ПОПЕРЕЧНЫЙ РЕЛИНГ ORGASTORE 410 ДЛЯ INNOTECH ATIRA, KB900, АНТРАЦИТ</t>
  </si>
  <si>
    <t>РАЗДЕЛИТЕЛЬ ПОПЕРЕЧНОГО РЕЛИНГА ORGASTORE 410 ДЛЯ INNOTECH ATIRA, АНТРАЦИТ</t>
  </si>
  <si>
    <t>ВНУТРЕННЯЯ ОРГАНИЗАЦИЯ ORGASTORE 820 ДЛЯ INNOTECH ATIRA, KB600, АНТРАЦИТ</t>
  </si>
  <si>
    <t>ВНУТРЕННЯЯ ОРГАНИЗАЦИЯ ORGASTORE 820 ДЛЯ INNOTECH ATIRA, KB800, АНТРАЦИТ</t>
  </si>
  <si>
    <t>ВНУТРЕННЯЯ ОРГАНИЗАЦИЯ ORGASTORE 820 ДЛЯ INNOTECH ATIRA, KB900, АНТРАЦИТ</t>
  </si>
  <si>
    <t>ПРОТИВОСКОЛЬЗЯЩИЙ КОВРИК ДЛЯ INNOTECH ATIRA, NL470, L5000, АНТРАЦИТ</t>
  </si>
  <si>
    <t>НАПРАВЛЯЮЩАЯ QUADRO 20 SFD ДЛЯ INNOTECH ATIRA, 20 КГ, NL260, EB12.5, ЛЕВАЯ</t>
  </si>
  <si>
    <t>НАПРАВЛЯЮЩАЯ QUADRO 20 SFD ДЛЯ INNOTECH ATIRA, 20 КГ, NL260, EB12.5, ПРАВАЯ</t>
  </si>
  <si>
    <t>НАПРАВЛЯЮЩАЯ QUADRO 25 SFD ДЛЯ INNOTECH ATIRA, 25 КГ, NL350, EB12.5, ЛЕВАЯ</t>
  </si>
  <si>
    <t>НАПРАВЛЯЮЩАЯ QUADRO 25 SFD ДЛЯ INNOTECH ATIRA, 25 КГ, NL350, EB12.5, ПРАВАЯ</t>
  </si>
  <si>
    <t>НАПРАВЛЯЮЩАЯ QUADRO 25 SFD ДЛЯ INNOTECH ATIRA, 25 КГ, NL420, EB12.5, ЛЕВАЯ</t>
  </si>
  <si>
    <t>НАПРАВЛЯЮЩАЯ QUADRO 25 SFD ДЛЯ INNOTECH ATIRA, 25 КГ, NL420, EB12.5, ПРАВАЯ</t>
  </si>
  <si>
    <t>НАПРАВЛЯЮЩАЯ QUADRO 25 SFD ДЛЯ INNOTECH ATIRA, 25 КГ, NL470, EB12.5, ЛЕВАЯ</t>
  </si>
  <si>
    <t>НАПРАВЛЯЮЩАЯ QUADRO 25 SFD ДЛЯ INNOTECH ATIRA, 25 КГ, NL470, EB12.5, ПРАВАЯ</t>
  </si>
  <si>
    <t>НАПРАВЛЯЮЩАЯ QUADRO 25 SFD ДЛЯ INNOTECH ATIRA, 25 КГ, NL520, EB12.5, ЛЕВАЯ</t>
  </si>
  <si>
    <t>НАПРАВЛЯЮЩАЯ QUADRO 25 SFD ДЛЯ INNOTECH ATIRA, 25 КГ, NL520, EB12.5, ПРАВАЯ</t>
  </si>
  <si>
    <t>НАПРАВЛЯЮЩАЯ QUADRO 20 SFD ДЛЯ INNOTECH ATIRA, 20 КГ, NL260, EB10.5, ЛЕВАЯ</t>
  </si>
  <si>
    <t>НАПРАВЛЯЮЩАЯ QUADRO 20 SFD ДЛЯ INNOTECH ATIRA, 20 КГ, NL260, EB10.5, ПРАВАЯ</t>
  </si>
  <si>
    <t>НАПРАВЛЯЮЩАЯ QUADRO 25 SFD ДЛЯ INNOTECH ATIRA, 25 КГ, NL350, EB10.5, ЛЕВАЯ</t>
  </si>
  <si>
    <t>НАПРАВЛЯЮЩАЯ QUADRO 25 SFD ДЛЯ INNOTECH ATIRA, 25 КГ, NL350, EB10.5, ПРАВАЯ</t>
  </si>
  <si>
    <t>НАПРАВЛЯЮЩАЯ QUADRO 25 SFD ДЛЯ INNOTECH ATIRA, 25 КГ, NL420, EB10.5, ЛЕВАЯ</t>
  </si>
  <si>
    <t>НАПРАВЛЯЮЩАЯ QUADRO 25 SFD ДЛЯ INNOTECH ATIRA, 25 КГ, NL420, EB10.5, ПРАВАЯ</t>
  </si>
  <si>
    <t>НАПРАВЛЯЮЩАЯ QUADRO 25 SFD ДЛЯ INNOTECH ATIRA, 25 КГ, NL470, EB10.5, ЛЕВАЯ</t>
  </si>
  <si>
    <t>НАПРАВЛЯЮЩАЯ QUADRO 25 SFD ДЛЯ INNOTECH ATIRA, 25 КГ, NL470, EB10.5, ПРАВАЯ</t>
  </si>
  <si>
    <t>НАПРАВЛЯЮЩАЯ QUADRO V6 20 SFD ДЛЯ INNOTECH ATIRA, 20 КГ, NL260, EB12.5, ЛЕВАЯ</t>
  </si>
  <si>
    <t>НАПРАВЛЯЮЩАЯ QUADRO V6 20 SFD ДЛЯ INNOTECH ATIRA, 20 КГ, NL260, EB12.5, ПРАВАЯ</t>
  </si>
  <si>
    <t>НАПРАВЛЯЮЩАЯ QUADRO V6 25 SFD ДЛЯ INNOTECH ATIRA, 25 КГ, NL300, EB12.5, ЛЕВАЯ</t>
  </si>
  <si>
    <t>НАПРАВЛЯЮЩАЯ QUADRO V6 25 SFD ДЛЯ INNOTECH ATIRA, 25 КГ, NL300, EB12.5, ПРАВАЯ</t>
  </si>
  <si>
    <t>НАПРАВЛЯЮЩАЯ QUADRO V6 30 SFD ДЛЯ INNOTECH ATIRA, 30 КГ, NL350, EB12.5, ЛЕВАЯ</t>
  </si>
  <si>
    <t>НАПРАВЛЯЮЩАЯ QUADRO V6 30 SFD ДЛЯ INNOTECH ATIRA, 30 КГ, NL350, EB12.5, ПРАВАЯ</t>
  </si>
  <si>
    <t>НАПРАВЛЯЮЩАЯ QUADRO V6 30 SFD ДЛЯ INNOTECH ATIRA, 30 КГ, NL420, EB12.5, ЛЕВАЯ</t>
  </si>
  <si>
    <t>НАПРАВЛЯЮЩАЯ QUADRO V6 30 SFD ДЛЯ INNOTECH ATIRA, 30 КГ, NL420, EB12.5, ПРАВАЯ</t>
  </si>
  <si>
    <t>НАПРАВЛЯЮЩАЯ QUADRO V6 30 SFD ДЛЯ INNOTECH ATIRA, 30 КГ, NL470, EB12.5, ЛЕВАЯ</t>
  </si>
  <si>
    <t>НАПРАВЛЯЮЩАЯ QUADRO V6 30 SFD ДЛЯ INNOTECH ATIRA, 30 КГ, NL470, EB12.5, ПРАВАЯ</t>
  </si>
  <si>
    <t>НАПРАВЛЯЮЩАЯ QUADRO V6 30 SFD ДЛЯ INNOTECH ATIRA, 30 КГ, NL520, EB12.5, ЛЕВАЯ</t>
  </si>
  <si>
    <t>НАПРАВЛЯЮЩАЯ QUADRO V6 30 SFD ДЛЯ INNOTECH ATIRA, 30 КГ, NL520, EB12.5, ПРАВАЯ</t>
  </si>
  <si>
    <t>НАПРАВЛЯЮЩАЯ QUADRO V6 20 SFD ДЛЯ INNOTECH ATIRA, 20 КГ, NL260, EB10.5, ЛЕВАЯ</t>
  </si>
  <si>
    <t>НАПРАВЛЯЮЩАЯ QUADRO V6 20 SFD ДЛЯ INNOTECH ATIRA, 20 КГ, NL260, EB10.5, ПРАВАЯ</t>
  </si>
  <si>
    <t>НАПРАВЛЯЮЩАЯ QUADRO V6 25 SFD ДЛЯ INNOTECH ATIRA, 25 КГ, NL300, EB10.5, ЛЕВАЯ</t>
  </si>
  <si>
    <t>НАПРАВЛЯЮЩАЯ QUADRO V6 25 SFD ДЛЯ INNOTECH ATIRA, 25 КГ, NL300, EB10.5, ПРАВАЯ</t>
  </si>
  <si>
    <t>НАПРАВЛЯЮЩАЯ QUADRO V6 30 SFD ДЛЯ INNOTECH ATIRA, 30 КГ, NL350, EB10.5, ЛЕВАЯ</t>
  </si>
  <si>
    <t>НАПРАВЛЯЮЩАЯ QUADRO V6 30 SFD ДЛЯ INNOTECH ATIRA, 30 КГ, NL350, EB10.5, ПРАВАЯ</t>
  </si>
  <si>
    <t>НАПРАВЛЯЮЩАЯ QUADRO V6 30 SFD ДЛЯ INNOTECH ATIRA, 30 КГ, NL420, EB10.5, ЛЕВАЯ</t>
  </si>
  <si>
    <t>НАПРАВЛЯЮЩАЯ QUADRO V6 30 SFD ДЛЯ INNOTECH ATIRA, 30 КГ, NL420, EB10.5, ПРАВАЯ</t>
  </si>
  <si>
    <t>НАПРАВЛЯЮЩАЯ QUADRO V6 30 SFD ДЛЯ INNOTECH ATIRA, 30 КГ, NL470, EB10.5, ЛЕВАЯ</t>
  </si>
  <si>
    <t>НАПРАВЛЯЮЩАЯ QUADRO V6 30 SFD ДЛЯ INNOTECH ATIRA, 30 КГ, NL470, EB10.5, ПРАВАЯ</t>
  </si>
  <si>
    <t>НАПРАВЛЯЮЩАЯ QUADRO V6 30 SFD ДЛЯ INNOTECH ATIRA, 30 КГ, NL520, EB10.5, ЛЕВАЯ</t>
  </si>
  <si>
    <t>НАПРАВЛЯЮЩАЯ QUADRO V6 30 SFD ДЛЯ INNOTECH ATIRA, 30 КГ, NL520, EB10.5, ПРАВАЯ</t>
  </si>
  <si>
    <t>НАПРАВЛЯЮЩАЯ QUADRO V6 22 SFP ДЛЯ INNOTECH ATIRA, 22 КГ, NL260, EB12.5, ЛЕВАЯ</t>
  </si>
  <si>
    <t>НАПРАВЛЯЮЩАЯ QUADRO V6 22 SFP ДЛЯ INNOTECH ATIRA, 22 КГ, NL260, EB12.5, ПРАВАЯ</t>
  </si>
  <si>
    <t>НАПРАВЛЯЮЩАЯ QUADRO V6 25 SFP ДЛЯ INNOTECH ATIRA, 25 КГ, NL300, EB12.5, ЛЕВАЯ</t>
  </si>
  <si>
    <t>НАПРАВЛЯЮЩАЯ QUADRO V6 25 SFP ДЛЯ INNOTECH ATIRA, 25 КГ, NL300, EB12.5, ПРАВАЯ</t>
  </si>
  <si>
    <t>НАПРАВЛЯЮЩАЯ QUADRO V6 25 SFP ДЛЯ INNOTECH ATIRA, 30 КГ, NL350, EB12.5, ЛЕВАЯ</t>
  </si>
  <si>
    <t>НАПРАВЛЯЮЩАЯ QUADRO V6 25 SFP ДЛЯ INNOTECH ATIRA, 30 КГ, NL350, EB12.5, ПРАВАЯ</t>
  </si>
  <si>
    <t>НАПРАВЛЯЮЩАЯ QUADRO V6 30 SFP ДЛЯ INNOTECH ATIRA, 30 КГ, NL420, EB12.5, ЛЕВАЯ</t>
  </si>
  <si>
    <t>НАПРАВЛЯЮЩАЯ QUADRO V6 30 SFP ДЛЯ INNOTECH ATIRA, 30 КГ, NL420, EB12.5, ПРАВАЯ</t>
  </si>
  <si>
    <t>НАПРАВЛЯЮЩАЯ QUADRO V6 30 SFP ДЛЯ INNOTECH ATIRA, 30 КГ, NL470, EB12.5, ЛЕВАЯ</t>
  </si>
  <si>
    <t>НАПРАВЛЯЮЩАЯ QUADRO V6 30 SFP ДЛЯ INNOTECH ATIRA, 30 КГ, NL470, EB12.5, ПРАВАЯ</t>
  </si>
  <si>
    <t>НАПРАВЛЯЮЩАЯ QUADRO V6 30 SFP ДЛЯ INNOTECH ATIRA, 30 КГ, NL520, EB12.5, ЛЕВАЯ</t>
  </si>
  <si>
    <t>НАПРАВЛЯЮЩАЯ QUADRO V6 30 SFP ДЛЯ INNOTECH ATIRA, 30 КГ, NL520, EB12.5, ПРАВАЯ</t>
  </si>
  <si>
    <t>НАПРАВЛЯЮЩАЯ QUADRO V6 30 SFP ДЛЯ INNOTECH ATIRA, 30 КГ, NL470, EB10.5, ЛЕВАЯ</t>
  </si>
  <si>
    <t>НАПРАВЛЯЮЩАЯ QUADRO V6 30 SFP ДЛЯ INNOTECH ATIRA, 30 КГ, NL470, EB10.5, ПРАВАЯ</t>
  </si>
  <si>
    <t>НАПРАВЛЯЮЩАЯ QUADRO V6 10 SFDP ДЛЯ INNOTECH ATIRA,10 КГ, NL260,EB12,5,ЛЕВАЯ</t>
  </si>
  <si>
    <t>НАПРАВЛЯЮЩАЯ QUADRO V6 10 SFDP ДЛЯ INNOTECH ATIRA,10 КГ, NL260,EB12,5,ПРАВАЯ</t>
  </si>
  <si>
    <t>НАПРАВЛЯЮЩАЯ QUADRO V6 10 SFDP ДЛЯ INNOTECH ATIRA,10 КГ, NL300,EB12,5,ЛЕВАЯ</t>
  </si>
  <si>
    <t>НАПРАВЛЯЮЩАЯ QUADRO V6 10 SFDP ДЛЯ INNOTECH ATIRA,10 КГ, NL300,EB12,5,ПРАВАЯ</t>
  </si>
  <si>
    <t>НАПРАВЛЯЮЩАЯ QUADRO V6 10 SFDP ДЛЯ INNOTECH ATIRA,10 КГ, NL350,EB12,5,ЛЕВАЯ</t>
  </si>
  <si>
    <t>НАПРАВЛЯЮЩАЯ QUADRO V6 10 SFDP ДЛЯ INNOTECH ATIRA,10 КГ, NL350,EB12,5,ПРАВАЯ</t>
  </si>
  <si>
    <t>НАПРАВЛЯЮЩАЯ QUADRO V6 20 SFDP ДЛЯ INNOTECH ATIRA,20 КГ, NL260,EB12,5,ЛЕВАЯ</t>
  </si>
  <si>
    <t>НАПРАВЛЯЮЩАЯ QUADRO V6 20 SFDP ДЛЯ INNOTECH ATIRA,20 КГ, NL260,EB12,5,ПРАВАЯ</t>
  </si>
  <si>
    <t>НАПРАВЛЯЮЩАЯ QUADRO V6 25 SFDP ДЛЯ INNOTECH ATIRA,25 КГ, NL300,EB12,5,ЛЕВАЯ</t>
  </si>
  <si>
    <t>НАПРАВЛЯЮЩАЯ QUADRO V6 25 SFDP ДЛЯ INNOTECH ATIRA,25 КГ, NL300,EB12,5,ПРАВАЯ</t>
  </si>
  <si>
    <t>НАПРАВЛЯЮЩАЯ QUADRO V6 30 SFDP ДЛЯ INNOTECH ATIRA,30 КГ, NL350,EB12,5,ЛЕВАЯ</t>
  </si>
  <si>
    <t>НАПРАВЛЯЮЩАЯ QUADRO V6 30 SFDP ДЛЯ INNOTECH ATIRA,30 КГ, NL350,EB12,5,ПРАВАЯ</t>
  </si>
  <si>
    <t>НАПРАВЛЯЮЩАЯ QUADRO V6 30 SFDP ДЛЯ INNOTECH ATIRA,30 КГ, NL420,EB12,5,ЛЕВАЯ</t>
  </si>
  <si>
    <t>НАПРАВЛЯЮЩАЯ QUADRO V6 30 SFDP ДЛЯ INNOTECH ATIRA,30 КГ, NL420,EB12,5,ПРАВАЯ</t>
  </si>
  <si>
    <t>НАПРАВЛЯЮЩАЯ QUADRO V6 30 SFDP ДЛЯ INNOTECH ATIRA,30 КГ, NL470,EB12,5,ЛЕВАЯ</t>
  </si>
  <si>
    <t>НАПРАВЛЯЮЩАЯ QUADRO V6 30 SFDP ДЛЯ INNOTECH ATIRA,30 КГ, NL470,EB12,5,ПРАВАЯ</t>
  </si>
  <si>
    <t>НАПРАВЛЯЮЩАЯ QUADRO V6 30 SFDP ДЛЯ INNOTECH ATIRA,30 КГ, NL520,EB12,5,ЛЕВАЯ</t>
  </si>
  <si>
    <t>НАПРАВЛЯЮЩАЯ QUADRO V6 30 SFDP ДЛЯ INNOTECH ATIRA,30 КГ, NL520,EB12,5,ПРАВАЯ</t>
  </si>
  <si>
    <t>КОМПЛЕКТ НАПРАВЛЯЮЩИХ QUADRO V6 10 SFDP ДЛЯ INNOTECH ATIRA, 10 КГ,NL260,EB10,5</t>
  </si>
  <si>
    <t>КОМПЛЕКТ НАПРАВЛЯЮЩИХ QUADRO V6 10 SFDP ДЛЯ INNOTECH ATIRA, 10 КГ,NL300,EB10,5</t>
  </si>
  <si>
    <t>КОМПЛЕКТ НАПРАВЛЯЮЩИХ QUADRO V6 10 SFDP ДЛЯ INNOTECH ATIRA, 10 КГ,NL350,EB10,5</t>
  </si>
  <si>
    <t>КОМПЛЕКТ НАПРАВЛЯЮЩИХ QUADRO V6 20 SFDP ДЛЯ INNOTECH ATIRA, 20 КГ,NL260,EB10,5</t>
  </si>
  <si>
    <t>КОМПЛЕКТ НАПРАВЛЯЮЩИХ QUADRO V6 25 SFDP ДЛЯ INNOTECH ATIRA, 25 КГ,NL300,EB10,5</t>
  </si>
  <si>
    <t>КОМПЛЕКТ НАПРАВЛЯЮЩИХ QUADRO V6 30 SFDP ДЛЯ INNOTECH ATIRA, 30 КГ,NL350,EB10,5</t>
  </si>
  <si>
    <t>КОМПЛЕКТ НАПРАВЛЯЮЩИХ QUADRO V6 30 SFDP ДЛЯ INNOTECH ATIRA, 30 КГ,NL420,EB10,5</t>
  </si>
  <si>
    <t>КОМПЛЕКТ НАПРАВЛЯЮЩИХ QUADRO V6 30 SFDP ДЛЯ INNOTECH ATIRA, 30 КГ,NL470,EB10,5</t>
  </si>
  <si>
    <t>КОМПЛЕКТ НАПРАВЛЯЮЩИХ QUADRO V6 30 SFDP ДЛЯ INNOTECH ATIRA, 30 КГ,NL520,EB10,5</t>
  </si>
  <si>
    <t>КОМПЛЕКТ НАПРАВЛЯЮЩИХ QUADRO V6 50 SFDP ДЛЯ INNOTECH ATIRA, 50 КГ,NL470,EB12,5</t>
  </si>
  <si>
    <t>КОМПЛЕКТ НАПРАВЛЯЮЩИХ QUADRO V6+ 50 SFD ДЛЯ INNOTECH ATIRA, NL470, EB12.5</t>
  </si>
  <si>
    <t xml:space="preserve">КОМПЛЕКТ МЕХАНИЗМА PUSH TO OPEN SILENT 10 ДЛЯ INNOTECH ATIRA </t>
  </si>
  <si>
    <t>КОМПЛЕКТ МЕХАНИЗМА PUSH TO OPEN SILENT 20 ДЛЯ INNOTECH ATIRA</t>
  </si>
  <si>
    <t>КОМПЛЕКТ МЕХАНИЗМА PUSH TO OPEN SILENT 30 ДЛЯ INNOTECH ATIRA</t>
  </si>
  <si>
    <t>КОМПЛЕКТ МЕХАНИЗМА PUSH TO OPEN SILENT 50 ДЛЯ INNOTECH ATIRA</t>
  </si>
  <si>
    <t>КРЕПЕЖНЫЙ ВИНТ, 6,3Х10,5 ММ</t>
  </si>
  <si>
    <t>ШУРУП УНИВЕРСАЛЬНЫЙ 4Х16-Z, ПОКРЫТИЕ БЕЛЫЙ ЦИНК, ПОТАЙНАЯ ГОЛОВКА, КРЕСТ, ШЛИЦ ТИПА Z</t>
  </si>
  <si>
    <t>ШТАНГА ДЛЯ СИНХРОНИЗАЦИИ МЕХАНИЗМА PUSH TO OPEN QUADRO,L2000,АЛЮМИНИЙ</t>
  </si>
  <si>
    <t>АДАПТЕР PUSH TO OPEN SYNCHRO ДЛЯ QUADRO V6 EB12,5/10,5, ТИП В</t>
  </si>
  <si>
    <t>АДАПТЕР PUSH TO OPEN SYNCHRO ДЛЯ QUADRO V6 EB20, V6+ EB12,5/10,5/20, ТИП A</t>
  </si>
  <si>
    <t>АДАПТЕР PUSH TO OPEN SYNCHRO 2-СТОРОННИЙ ДЛЯ QUADRO V6 EB20,V6+ EB12,5/10,5/20, ТИП A</t>
  </si>
  <si>
    <t>АДАПТЕР PUSH TO OPEN SYNCHRO 2-СТОРОННИЙ ДЛЯ QUADRO V6 EB12,5/10,5</t>
  </si>
  <si>
    <t>СОЕДИНИТЕЛЬ ШТАНГИ PUSH TO OPEN SYNCHRO</t>
  </si>
  <si>
    <t>КОНТЕЙНЕР ARCITECH/INNOTECH PULL, 8 ЛИТРОВ, ПЛАСТИК, СЕРЫЙ</t>
  </si>
  <si>
    <t>КОНТЕЙНЕР ARCITECH/INNOTECH PULL, 11 ЛИТРОВ, ПЛАСТИК, СЕРЫЙ</t>
  </si>
  <si>
    <t>КРЫШКА КОНТЕЙНЕРА ARCITECH/INNOTECH PULL, 7/8 ЛИТРОВ, ПЛАСТИК, ЗЕЛЕНАЯ</t>
  </si>
  <si>
    <t>КРЫШКА КОНТЕЙНЕРА ARCITECH/INNOTECH PULL, 11 ЛИТРОВ, ПЛАСТИК, СЕРАЯ</t>
  </si>
  <si>
    <t>НОЖНАЯ ПЕДАЛЬ ARCITECH/INNOTECH PULL</t>
  </si>
  <si>
    <t>СИСТЕМА СБОРА МУСОРА INSERTFLEX 450 ДЛЯ INNOTECH ATIRA/ARCITECH, KB450</t>
  </si>
  <si>
    <t>СИСТЕМА СБОРА МУСОРА INSERTFLEX 600 ДЛЯ INNOTECH ATIRA/ARCITECH, KB600</t>
  </si>
  <si>
    <t>СИСТЕМА СБОРА МУСОРА INSERTFLEX 900 ДЛЯ INNOTECH ATIRA/ARCITECH, KB900</t>
  </si>
  <si>
    <t>СИСТЕМА СБОРА МУСОРА BIN.IT SMART 450/500 ДЛЯ INNOTECH ATIRA/ARCITECH, KB450/500</t>
  </si>
  <si>
    <t>СИСТЕМА СБОРА МУСОРА BIN.IT SMART 600 ДЛЯ INNOTECH ATIRA/ARCITECH, KB600</t>
  </si>
  <si>
    <t>ВЫДВИЖНАЯ КОРЗИНА CARGO IQ PLUS 150, СЕРЕБРИСТАЯ</t>
  </si>
  <si>
    <t>ВСТАВКА ДЛЯ CARGO IQ PLUS 150</t>
  </si>
  <si>
    <t>ВЫДВИЖНАЯ КОРЗИНА С ПОЛОТЕНЦЕДЕРЖАТЕЛЕМ CARGO IQ PLUS 150, СЕРЕБРИСТАЯ</t>
  </si>
  <si>
    <t>ВЫДВИЖНАЯ КОРЗИНА CARGO IQ PLUS 200, СЕРЕБРИСТАЯ</t>
  </si>
  <si>
    <t>ВЫДВИЖНАЯ КОРЗИНА CARGO IQ PLUS 300, СЕРЕБРИСТАЯ</t>
  </si>
  <si>
    <t>ВСТАВКА ДЛЯ CARGO IQ PLUS 200</t>
  </si>
  <si>
    <t>ВСТАВКА ДЛЯ CARGO IQ PLUS 300</t>
  </si>
  <si>
    <t>ВСТАВКА ДЛЯ CARGO IQ PLUS</t>
  </si>
  <si>
    <t>ВЫДВИЖНАЯ КОРЗИНА CARGO IQ PLUS, СЕРЕБРИСТАЯ</t>
  </si>
  <si>
    <t>ВЫДВИЖНАЯ КОРЗИНА CARGO IQ PLUS, ХРОМИРОВАННАЯ</t>
  </si>
  <si>
    <t>КОМПЛЕКТ EASYS ДЛЯ 1 ЯЩИКА</t>
  </si>
  <si>
    <t>КОМПЛЕКТ МОНТАЖНЫХ ПРОФИЛЕЙ EASYS, ДЛИНА 750 М</t>
  </si>
  <si>
    <t>КОМПЛЕКТ ДЕРЖАТЕЛЕЙ ПРОФИЛЯ EASYS</t>
  </si>
  <si>
    <t>БЛОК ЭЛЕКТРОПРИВОДА EASYS</t>
  </si>
  <si>
    <t>РАСПРЕДЕЛИТЕЛЬНЫЙ БЛОК ДЛЯ EASYS</t>
  </si>
  <si>
    <t>СЕТЕВОЙ КАБЕЛЬ EASYS, ДЛИНА 1800 ММ</t>
  </si>
  <si>
    <t>БЛОК ПИТАНИЯ EASYS</t>
  </si>
  <si>
    <t>ДЕРЖАТЕЛЬ БЛОКА ПИТАНИЯ ДЛЯ EASYS</t>
  </si>
  <si>
    <t>УГОЛ ДЛЯ ЗАДНЕЙ СТЕНКИ INNOTECH ДЛЯ СИСТЕМЫ EASYS, 12 ММ</t>
  </si>
  <si>
    <t>АМОРТИЗАТОР НА ПЕРЕДНЮЮ ПАНЕЛЬ ЯЩИКА ДЛЯ EASYS</t>
  </si>
  <si>
    <t>ЛОТОК ДЛЯ КАНЦЕЛЯРСКИХ ТОВАРОВ SMARTRAY, H40, ПЛАСТИК, ПОД АЛЮМИНИЙ</t>
  </si>
  <si>
    <t>ЛОТОК ДЛЯ КАНЦЕЛЯРСКИХ ТОВАРОВ SMARTRAY, H40, ПЛАСТИК, БЕЛЫЙ</t>
  </si>
  <si>
    <t>ЛОТОК ДЛЯ КАНЦЕЛЯРСКИХ ТОВАРОВ SMARTRAY, H40, ПЛАСТИК, ЧЕРНЫЙ</t>
  </si>
  <si>
    <t>ЛОТОК ДЛЯ КАНЦЕЛЯРСКИХ ТОВАРОВ SMARTRAY, H60, ПЛАСТИК, ПОД АЛЮМИНИЙ</t>
  </si>
  <si>
    <t>ЛОТОК ДЛЯ КАНЦЕЛЯРСКИХ ТОВАРОВ SMARTRAY, H60, ПЛАСТИК, БЕЛЫЙ</t>
  </si>
  <si>
    <t>ЛОТОК ДЛЯ КАНЦЕЛЯРСКИХ ТОВАРОВ SMARTRAY, H60, ПЛАСТИК, ЧЕРНЫЙ</t>
  </si>
  <si>
    <t>КОМПЛЕКТ НАПРАВЛЯЮЩИХ QUADRO 12 SILENT SYSTEM ДЛЯ ЛОТКА SMARTTRAY, 6КГ, МОНТАЖ ПОД ПАНЕЛЬ</t>
  </si>
  <si>
    <t>КОМПЛЕКТ НАПРАВЛЯЮЩИХ QUADRO 12 PUSH TO OPEN ДЛЯ ЛОТКА SMARTTRAY, 6КГ, МОНТАЖ ПОД ПАНЕЛЬ</t>
  </si>
  <si>
    <t>КОМПЛЕКТ ЯЩИКА MULTITECH, H54, NL450, БЕЛЫЙ</t>
  </si>
  <si>
    <t>КОМПЛЕКТ ЯЩИКА MULTITECH, H54, NL450, СЕРЫЙ</t>
  </si>
  <si>
    <t>КОМПЛЕКТ ЯЩИКА MULTITECH, H54, NL500, БЕЛЫЙ</t>
  </si>
  <si>
    <t>КОМПЛЕКТ ЯЩИКА MULTITECH, H54, NL500, СЕРЫЙ</t>
  </si>
  <si>
    <t>СОЕДИНИТЕЛЬ ПЕРЕДНЕЙ ПАНЕЛИ MULTITECH, H54, ЛЕВЫЙ</t>
  </si>
  <si>
    <t>СОЕДИНИТЕЛЬ ПЕРЕДНЕЙ ПАНЕЛИ MULTITECH, H54, ПРАВЫЙ</t>
  </si>
  <si>
    <t>КОМПЛЕКТ ЯЩИКА MULTITECH, H86, NL350, БЕЛЫЙ</t>
  </si>
  <si>
    <t>КОМПЛЕКТ ЯЩИКА MULTITECH, H86, NL400, БЕЛЫЙ</t>
  </si>
  <si>
    <t>КОМПЛЕКТ ЯЩИКА MULTITECH, H86, NL400, СЕРЫЙ</t>
  </si>
  <si>
    <t>КОМПЛЕКТ ЯЩИКА MULTITECH, H86, NL450, БЕЛЫЙ</t>
  </si>
  <si>
    <t>КОМПЛЕКТ ЯЩИКА MULTITECH, H86, NL450, СЕРЫЙ</t>
  </si>
  <si>
    <t>КОМПЛЕКТ ЯЩИКА MULTITECH, H86, NL500, БЕЛЫЙ</t>
  </si>
  <si>
    <t>КОМПЛЕКТ ЯЩИКА MULTITECH, H86, NL500, СЕРЫЙ</t>
  </si>
  <si>
    <t>СОЕДИНИТЕЛЬ ПЕРЕДНЕЙ ПАНЕЛИ MULTITECH</t>
  </si>
  <si>
    <t>ЗАГЛУШКА НА БОКОВИНУ MULTITECH, С ЛОГОТИПОМ HETTICH, БЕЛАЯ</t>
  </si>
  <si>
    <t>ЗАГЛУШКА НА БОКОВИНУ MULTITECH, С ЛОГОТИПОМ HETTICH, СЕРАЯ</t>
  </si>
  <si>
    <t>КОМПЛЕКТ ЯЩИКА MULTITECH, H150, NL350, БЕЛЫЙ</t>
  </si>
  <si>
    <t>КОМПЛЕКТ ЯЩИКА MULTITECH, H150, NL400, БЕЛЫЙ</t>
  </si>
  <si>
    <t>КОМПЛЕКТ ЯЩИКА MULTITECH, H150, NL450, БЕЛЫЙ</t>
  </si>
  <si>
    <t>КОМПЛЕКТ ЯЩИКА MULTITECH, H150, NL450, СЕРЫЙ</t>
  </si>
  <si>
    <t>КОМПЛЕКТ ЯЩИКА MULTITECH, H150, NL500, БЕЛЫЙ</t>
  </si>
  <si>
    <t>КОМПЛЕКТ ЯЩИКА MULTITECH, H150, NL500, СЕРЫЙ</t>
  </si>
  <si>
    <t>КОМПЛЕКТ ПРОДОЛЬНЫХ РЕЛИНГОВ КОРОБА MULTITECH, NL350, БЕЛЫЙ</t>
  </si>
  <si>
    <t>КОМПЛЕКТ ПРОДОЛЬНЫХ РЕЛИНГОВ КОРОБА MULTITECH, NL350, СЕРЫЕ</t>
  </si>
  <si>
    <t>КОМПЛЕКТ ПРОДОЛЬНЫХ РЕЛИНГОВ КОРОБА MULTITECH, NL400, БЕЛЫЙ</t>
  </si>
  <si>
    <t>КОМПЛЕКТ ПРОДОЛЬНЫХ РЕЛИНГОВ КОРОБА MULTITECH, NL400, СЕРЫЕ</t>
  </si>
  <si>
    <t>КОМПЛЕКТ ПРОДОЛЬНЫХ РЕЛИНГОВ КОРОБА MULTITECH, NL450, БЕЛЫЙ</t>
  </si>
  <si>
    <t>КОМПЛЕКТ ПРОДОЛЬНЫХ РЕЛИНГОВ КОРОБА MULTITECH, NL450, СЕРЫЕ</t>
  </si>
  <si>
    <t>КОМПЛЕКТ ПРОДОЛЬНЫХ РЕЛИНГОВ КОРОБА MULTITECH, NL500, БЕЛЫЙ</t>
  </si>
  <si>
    <t>КОМПЛЕКТ ПРОДОЛЬНЫХ РЕЛИНГОВ КОРОБА MULTITECH, NL500, СЕРЫЕ</t>
  </si>
  <si>
    <t>ДЕМПФЕР SILENT SYSTEM MULTITECH</t>
  </si>
  <si>
    <t>АКТИВАТОР ДЕМПФЕРА SILENT SYSTEM MULTITECH</t>
  </si>
  <si>
    <t>ВНУТРЕННЯЯ ОРГАНИЗАЦИЯ ORGATRAY 650 ДЛЯ MULTITECH, KB600, БЕЛАЯ</t>
  </si>
  <si>
    <t>ВНУТРЕННЯЯ ОРГАНИЗАЦИЯ ORGATRAY 650 ДЛЯ MULTITECH, KB500, БЕЛАЯ</t>
  </si>
  <si>
    <t>ВНУТРЕННЯЯ ОРГАНИЗАЦИЯ ORGATRAY 650 ДЛЯ MULTITECH, KB450, БЕЛАЯ</t>
  </si>
  <si>
    <t>ВНУТРЕННЯЯ ОРГАНИЗАЦИЯ ORGATRAY 650 ДЛЯ MULTITECH, KB400, БЕЛАЯ</t>
  </si>
  <si>
    <t>ДЕТАЛЬ КРЕПЛЕНИЯ ПЕРЕДНЯЯ ДЛЯ QUADRO НАСАДНОГО МОНТАЖА ДЛЯ ДЕРЕВЯННЫХ ЯЩИКОВ</t>
  </si>
  <si>
    <t>ДЕТАЛЬ КРЕПЛЕНИЯ ЗАДНЯЯ ДЛЯ QUADRO НАСАДНОГО МОНТАЖА ДЛЯ ДЕРЕВЯННЫХ ЯЩИКОВ</t>
  </si>
  <si>
    <t>НАПРАВЛЯЮЩАЯ QUADRO 20 HG, 20 КГ, NL250, ЧАСТИЧНОГО ВЫДВИЖЕНИЯ, EB20, ЛЕВАЯ</t>
  </si>
  <si>
    <t>НАПРАВЛЯЮЩАЯ QUADRO 20 HG, 20 КГ, NL250, ЧАСТИЧНОГО ВЫДВИЖЕНИЯ, EB20, ПРАВАЯ</t>
  </si>
  <si>
    <t>НАПРАВЛЯЮЩАЯ QUADRO 20 HG, 20 КГ, NL300, ЧАСТИЧНОГО ВЫДВИЖЕНИЯ, EB20, ЛЕВАЯ</t>
  </si>
  <si>
    <t>НАПРАВЛЯЮЩАЯ QUADRO 20 HG, 20 КГ, NL300, ЧАСТИЧНОГО ВЫДВИЖЕНИЯ, EB20, ПРАВАЯ</t>
  </si>
  <si>
    <t>НАПРАВЛЯЮЩАЯ QUADRO 22 HG, 22 КГ, NL350, ЧАСТИЧНОГО ВЫДВИЖЕНИЯ, EB20, ЛЕВАЯ</t>
  </si>
  <si>
    <t>НАПРАВЛЯЮЩАЯ QUADRO 22 HG, 22 КГ, NL350, ЧАСТИЧНОГО ВЫДВИЖЕНИЯ, EB20, ПРАВАЯ</t>
  </si>
  <si>
    <t>НАПРАВЛЯЮЩАЯ QUADRO 25 HG, 25 КГ, NL400, ЧАСТИЧНОГО ВЫДВИЖЕНИЯ, EB20, ЛЕВАЯ</t>
  </si>
  <si>
    <t>НАПРАВЛЯЮЩАЯ QUADRO 25 HG, 25 КГ, NL400, ЧАСТИЧНОГО ВЫДВИЖЕНИЯ, EB20, ПРАВАЯ</t>
  </si>
  <si>
    <t>НАПРАВЛЯЮЩАЯ QUADRO 25 HG, 25 КГ, NL450, ЧАСТИЧНОГО ВЫДВИЖЕНИЯ, EB20, ЛЕВАЯ</t>
  </si>
  <si>
    <t>НАПРАВЛЯЮЩАЯ QUADRO 25 HG, 25 КГ, NL450, ЧАСТИЧНОГО ВЫДВИЖЕНИЯ, EB20, ПРАВАЯ</t>
  </si>
  <si>
    <t>НАПРАВЛЯЮЩАЯ QUADRO 25 HG, 25 КГ, NL500, ЧАСТИЧНОГО ВЫДВИЖЕНИЯ, EB20, ЛЕВАЯ</t>
  </si>
  <si>
    <t>НАПРАВЛЯЮЩАЯ QUADRO 25 HG, 25 КГ, NL500, ЧАСТИЧНОГО ВЫДВИЖЕНИЯ, EB20, ПРАВАЯ</t>
  </si>
  <si>
    <t>НАПРАВЛЯЮЩАЯ QUADRO 25 HG, 25 КГ, NL550, ЧАСТИЧНОГО ВЫДВИЖЕНИЯ, EB20, ЛЕВАЯ</t>
  </si>
  <si>
    <t>НАПРАВЛЯЮЩАЯ QUADRO 25 HG, 25 КГ, NL550, ЧАСТИЧНОГО ВЫДВИЖЕНИЯ, EB20, ПРАВАЯ</t>
  </si>
  <si>
    <t>НАПРАВЛЯЮЩАЯ QUADRO 20 HD, 20 КГ, NL250, ЧАСТИЧНОГО ВЫДВИЖЕНИЯ, EB20, ЛЕВАЯ</t>
  </si>
  <si>
    <t>НАПРАВЛЯЮЩАЯ QUADRO 20 HD, 20 КГ, NL250, ЧАСТИЧНОГО ВЫДВИЖЕНИЯ, EB20, ПРАВАЯ</t>
  </si>
  <si>
    <t>НАПРАВЛЯЮЩАЯ QUADRO 20 HD, 20 КГ, NL300, ЧАСТИЧНОГО ВЫДВИЖЕНИЯ, EB20, ЛЕВАЯ</t>
  </si>
  <si>
    <t>НАПРАВЛЯЮЩАЯ QUADRO 20 HD, 20 КГ, NL300, ЧАСТИЧНОГО ВЫДВИЖЕНИЯ, EB20, ПРАВАЯ</t>
  </si>
  <si>
    <t>НАПРАВЛЯЮЩАЯ QUADRO 22 HD, 22 КГ, NL350, ЧАСТИЧНОГО ВЫДВИЖЕНИЯ, EB20, ЛЕВАЯ</t>
  </si>
  <si>
    <t>НАПРАВЛЯЮЩАЯ QUADRO 22 HD, 22 КГ, NL350, ЧАСТИЧНОГО ВЫДВИЖЕНИЯ, EB20, ПРАВАЯ</t>
  </si>
  <si>
    <t>НАПРАВЛЯЮЩАЯ QUADRO 25 HD, 25 КГ, NL400, ЧАСТИЧНОГО ВЫДВИЖЕНИЯ, EB20, ЛЕВАЯ</t>
  </si>
  <si>
    <t>НАПРАВЛЯЮЩАЯ QUADRO 25 HD, 25 КГ, NL400, ЧАСТИЧНОГО ВЫДВИЖЕНИЯ, EB20, ПРАВАЯ</t>
  </si>
  <si>
    <t>НАПРАВЛЯЮЩАЯ QUADRO 25 HD, 25 КГ, NL450, ЧАСТИЧНОГО ВЫДВИЖЕНИЯ, EB20, ЛЕВАЯ</t>
  </si>
  <si>
    <t>НАПРАВЛЯЮЩАЯ QUADRO 25 HD, 25 КГ, NL450, ЧАСТИЧНОГО ВЫДВИЖЕНИЯ, EB20, ПРАВАЯ</t>
  </si>
  <si>
    <t>НАПРАВЛЯЮЩАЯ QUADRO 25 HD, 25 КГ, NL500, ЧАСТИЧНОГО ВЫДВИЖЕНИЯ, EB20, ЛЕВАЯ</t>
  </si>
  <si>
    <t>НАПРАВЛЯЮЩАЯ QUADRO 25 HD, 25 КГ, NL500, ЧАСТИЧНОГО ВЫДВИЖЕНИЯ, EB20, ПРАВАЯ</t>
  </si>
  <si>
    <t>НАПРАВЛЯЮЩАЯ QUADRO 25 HD, 25 КГ, NL550, ЧАСТИЧНОГО ВЫДВИЖЕНИЯ, EB20, ЛЕВАЯ</t>
  </si>
  <si>
    <t>НАПРАВЛЯЮЩАЯ QUADRO 25 HD, 25 КГ, NL550, ЧАСТИЧНОГО ВЫДВИЖЕНИЯ, EB20, ПРАВАЯ</t>
  </si>
  <si>
    <t>НАПРАВЛЯЮЩАЯ QUADRO 20 HP, 20 КГ, NL300, ЧАСТИЧНОГО ВЫДВИЖЕНИЯ, EB20, ЛЕВАЯ</t>
  </si>
  <si>
    <t>НАПРАВЛЯЮЩАЯ QUADRO 20 HP, 20 КГ, NL300, ЧАСТИЧНОГО ВЫДВИЖЕНИЯ, EB20, ПРАВАЯ</t>
  </si>
  <si>
    <t>НАПРАВЛЯЮЩАЯ QUADRO 22 HP, 22 КГ, NL350, ЧАСТИЧНОГО ВЫДВИЖЕНИЯ, EB20, ЛЕВАЯ</t>
  </si>
  <si>
    <t>НАПРАВЛЯЮЩАЯ QUADRO 22 HP, 22 КГ, NL350, ЧАСТИЧНОГО ВЫДВИЖЕНИЯ, EB20, ПРАВАЯ</t>
  </si>
  <si>
    <t>НАПРАВЛЯЮЩАЯ QUADRO 25 HP, 25 КГ, NL400, ЧАСТИЧНОГО ВЫДВИЖЕНИЯ, EB20, ЛЕВАЯ</t>
  </si>
  <si>
    <t>НАПРАВЛЯЮЩАЯ QUADRO 25 HP, 25 КГ, NL400, ЧАСТИЧНОГО ВЫДВИЖЕНИЯ, EB20, ПРАВАЯ</t>
  </si>
  <si>
    <t>НАПРАВЛЯЮЩАЯ QUADRO 25 HP, 25 КГ, NL450, ЧАСТИЧНОГО ВЫДВИЖЕНИЯ, EB20, ЛЕВАЯ</t>
  </si>
  <si>
    <t>НАПРАВЛЯЮЩАЯ QUADRO 25 HP, 25 КГ, NL450, ЧАСТИЧНОГО ВЫДВИЖЕНИЯ, EB20, ПРАВАЯ</t>
  </si>
  <si>
    <t>НАПРАВЛЯЮЩАЯ QUADRO 25 HP, 25 КГ, NL500, ЧАСТИЧНОГО ВЫДВИЖЕНИЯ, EB20, ЛЕВАЯ</t>
  </si>
  <si>
    <t>НАПРАВЛЯЮЩАЯ QUADRO 25 HP, 25 КГ, NL500, ЧАСТИЧНОГО ВЫДВИЖЕНИЯ, EB20, ПРАВАЯ</t>
  </si>
  <si>
    <t>ФИКСАТОР ДЛЯ QUADRO НАДВИЖНОГО МОНТАЖА ДЛЯ ДЕРЕВЯННЫХ ЯЩИКОВ, ЛЕВЫЙ</t>
  </si>
  <si>
    <t>ФИКСАТОР ДЛЯ QUADRO НАДВИЖНОГО МОНТАЖА ДЛЯ ДЕРЕВЯННЫХ ЯЩИКОВ, ПРАВЫЙ</t>
  </si>
  <si>
    <t>КОМПЛЕКТ ФИКСАТОРОВ ДЛЯ QUADRO НАДВИЖНОГО МОНТАЖА ДЛЯ ДЕРЕВЯННЫХ ЯЩИКОВ С ДНИЩЕМ ЗАПОДЛИЦО</t>
  </si>
  <si>
    <t>НАПРАВЛЯЮЩАЯ QUADRO 20 SFG, 20 КГ, NL250, ЧАСТИЧНОГО ВЫДВИЖЕНИЯ, EB20, ЛЕВАЯ</t>
  </si>
  <si>
    <t>НАПРАВЛЯЮЩАЯ QUADRO 20 SFG, 20 КГ, NL250, ЧАСТИЧНОГО ВЫДВИЖЕНИЯ, EB20, ПРАВАЯ</t>
  </si>
  <si>
    <t>НАПРАВЛЯЮЩАЯ QUADRO 22 SFG, 22 КГ, NL300, ЧАСТИЧНОГО ВЫДВИЖЕНИЯ, EB20, ЛЕВАЯ</t>
  </si>
  <si>
    <t>НАПРАВЛЯЮЩАЯ QUADRO 22 SFG, 22 КГ, NL300, ЧАСТИЧНОГО ВЫДВИЖЕНИЯ, EB20, ПРАВАЯ</t>
  </si>
  <si>
    <t>НАПРАВЛЯЮЩАЯ QUADRO 22 SFG, 22 КГ, NL350, ЧАСТИЧНОГО ВЫДВИЖЕНИЯ, EB20, ЛЕВАЯ</t>
  </si>
  <si>
    <t>НАПРАВЛЯЮЩАЯ QUADRO 22 SFG, 22 КГ, NL350, ЧАСТИЧНОГО ВЫДВИЖЕНИЯ, EB20, ПРАВАЯ</t>
  </si>
  <si>
    <t>НАПРАВЛЯЮЩАЯ QUADRO 25 SFG, 25 КГ, NL400, ЧАСТИЧНОГО ВЫДВИЖЕНИЯ, EB20, ЛЕВАЯ</t>
  </si>
  <si>
    <t>НАПРАВЛЯЮЩАЯ QUADRO 25 SFG, 25 КГ, NL400, ЧАСТИЧНОГО ВЫДВИЖЕНИЯ, EB20, ПРАВАЯ</t>
  </si>
  <si>
    <t>НАПРАВЛЯЮЩАЯ QUADRO 25 SFG, 25 КГ, NL450, ЧАСТИЧНОГО ВЫДВИЖЕНИЯ, EB20, ЛЕВАЯ</t>
  </si>
  <si>
    <t>НАПРАВЛЯЮЩАЯ QUADRO 25 SFG, 25 КГ, NL450, ЧАСТИЧНОГО ВЫДВИЖЕНИЯ, EB20, ПРАВАЯ</t>
  </si>
  <si>
    <t>НАПРАВЛЯЮЩАЯ QUADRO 25 SFG, 25 КГ, NL500, ЧАСТИЧНОГО ВЫДВИЖЕНИЯ, EB20, ЛЕВАЯ</t>
  </si>
  <si>
    <t>НАПРАВЛЯЮЩАЯ QUADRO 25 SFG, 25 КГ, NL500, ЧАСТИЧНОГО ВЫДВИЖЕНИЯ, EB20, ПРАВАЯ</t>
  </si>
  <si>
    <t>НАПРАВЛЯЮЩАЯ QUADRO 25 SFG, 25 КГ, NL550, ЧАСТИЧНОГО ВЫДВИЖЕНИЯ, EB20, ЛЕВАЯ</t>
  </si>
  <si>
    <t>НАПРАВЛЯЮЩАЯ QUADRO 25 SFG, 25 КГ, NL550, ЧАСТИЧНОГО ВЫДВИЖЕНИЯ, EB20, ПРАВАЯ</t>
  </si>
  <si>
    <t>НАПРАВЛЯЮЩАЯ QUADRO 20 SFD, 20 КГ, NL250, ЧАСТИЧНОГО ВЫДВИЖЕНИЯ, EB20, ЛЕВАЯ</t>
  </si>
  <si>
    <t>НАПРАВЛЯЮЩАЯ QUADRO 20 SFD, 20 КГ, NL250, ЧАСТИЧНОГО ВЫДВИЖЕНИЯ, EB20, ПРАВАЯ</t>
  </si>
  <si>
    <t>НАПРАВЛЯЮЩАЯ QUADRO 20 SFD, 20 КГ, NL300, ЧАСТИЧНОГО ВЫДВИЖЕНИЯ, EB20, ЛЕВАЯ</t>
  </si>
  <si>
    <t>НАПРАВЛЯЮЩАЯ QUADRO 20 SFD, 20 КГ, NL300, ЧАСТИЧНОГО ВЫДВИЖЕНИЯ, EB20, ПРАВАЯ</t>
  </si>
  <si>
    <t>НАПРАВЛЯЮЩАЯ QUADRO 22 SFD, 22 КГ, NL350, ЧАСТИЧНОГО ВЫДВИЖЕНИЯ, EB20, ЛЕВАЯ</t>
  </si>
  <si>
    <t>НАПРАВЛЯЮЩАЯ QUADRO 22 SFD, 22 КГ, NL350, ЧАСТИЧНОГО ВЫДВИЖЕНИЯ, EB20, ПРАВАЯ</t>
  </si>
  <si>
    <t>НАПРАВЛЯЮЩАЯ QUADRO 25 SFD, 25 КГ, NL400, ЧАСТИЧНОГО ВЫДВИЖЕНИЯ, EB20, ЛЕВАЯ</t>
  </si>
  <si>
    <t>НАПРАВЛЯЮЩАЯ QUADRO 25 SFD, 25 КГ, NL400, ЧАСТИЧНОГО ВЫДВИЖЕНИЯ, EB20, ПРАВАЯ</t>
  </si>
  <si>
    <t>НАПРАВЛЯЮЩАЯ QUADRO 25 SFD, 25 КГ, NL450, ЧАСТИЧНОГО ВЫДВИЖЕНИЯ, EB20, ЛЕВАЯ</t>
  </si>
  <si>
    <t>НАПРАВЛЯЮЩАЯ QUADRO 25 SFD, 25 КГ, NL450, ЧАСТИЧНОГО ВЫДВИЖЕНИЯ, EB20, ПРАВАЯ</t>
  </si>
  <si>
    <t>НАПРАВЛЯЮЩАЯ QUADRO 25 SFD, 25 КГ, NL500, ЧАСТИЧНОГО ВЫДВИЖЕНИЯ, EB20, ЛЕВАЯ</t>
  </si>
  <si>
    <t>НАПРАВЛЯЮЩАЯ QUADRO 25 SFD, 25 КГ, NL500, ЧАСТИЧНОГО ВЫДВИЖЕНИЯ, EB20, ПРАВАЯ</t>
  </si>
  <si>
    <t>НАПРАВЛЯЮЩАЯ QUADRO 25 SFD, 25 КГ, NL550, ЧАСТИЧНОГО ВЫДВИЖЕНИЯ, EB20, ЛЕВАЯ</t>
  </si>
  <si>
    <t>НАПРАВЛЯЮЩАЯ QUADRO 25 SFD, 25 КГ, NL550, ЧАСТИЧНОГО ВЫДВИЖЕНИЯ, EB20, ПРАВАЯ</t>
  </si>
  <si>
    <t>НАПРАВЛЯЮЩАЯ QUADRO 20 SFP, 20 КГ, NL250, ЧАСТИЧНОГО ВЫДВИЖЕНИЯ, EB20, ЛЕВАЯ</t>
  </si>
  <si>
    <t>НАПРАВЛЯЮЩАЯ QUADRO 20 SFP, 20 КГ, NL250, ЧАСТИЧНОГО ВЫДВИЖЕНИЯ, EB20, ПРАВАЯ</t>
  </si>
  <si>
    <t>НАПРАВЛЯЮЩАЯ QUADRO 20 SFP, 20 КГ, NL300, ЧАСТИЧНОГО ВЫДВИЖЕНИЯ, EB20, ЛЕВАЯ</t>
  </si>
  <si>
    <t>НАПРАВЛЯЮЩАЯ QUADRO 20 SFP, 20 КГ, NL300, ЧАСТИЧНОГО ВЫДВИЖЕНИЯ, EB20, ПРАВАЯ</t>
  </si>
  <si>
    <t>НАПРАВЛЯЮЩАЯ QUADRO 22 SFP, 22 КГ, NL350, ЧАСТИЧНОГО ВЫДВИЖЕНИЯ, EB20, ЛЕВАЯ</t>
  </si>
  <si>
    <t>НАПРАВЛЯЮЩАЯ QUADRO 22 SFP, 22 КГ, NL350, ЧАСТИЧНОГО ВЫДВИЖЕНИЯ, EB20, ПРАВАЯ</t>
  </si>
  <si>
    <t>НАПРАВЛЯЮЩАЯ QUADRO 25 SFP, 25 КГ, NL400, ЧАСТИЧНОГО ВЫДВИЖЕНИЯ, EB20, ЛЕВАЯ</t>
  </si>
  <si>
    <t>НАПРАВЛЯЮЩАЯ QUADRO 25 SFP, 25 КГ, NL400, ЧАСТИЧНОГО ВЫДВИЖЕНИЯ, EB20, ПРАВАЯ</t>
  </si>
  <si>
    <t>НАПРАВЛЯЮЩАЯ QUADRO 25 SFP, 25 КГ, NL450, ЧАСТИЧНОГО ВЫДВИЖЕНИЯ, EB20, ЛЕВАЯ</t>
  </si>
  <si>
    <t>НАПРАВЛЯЮЩАЯ QUADRO 25 SFP, 25 КГ, NL450, ЧАСТИЧНОГО ВЫДВИЖЕНИЯ, EB20, ПРАВАЯ</t>
  </si>
  <si>
    <t>НАПРАВЛЯЮЩАЯ QUADRO 25 SFP, 25 КГ, NL500, ЧАСТИЧНОГО ВЫДВИЖЕНИЯ, EB20, ЛЕВАЯ</t>
  </si>
  <si>
    <t>НАПРАВЛЯЮЩАЯ QUADRO 25 SFP, 25 КГ, NL500, ЧАСТИЧНОГО ВЫДВИЖЕНИЯ, EB20, ПРАВАЯ</t>
  </si>
  <si>
    <t>НАПРАВЛЯЮЩАЯ QUADRO V6 15 SFD, 15 КГ, NL250, ПОЛНОГО ВЫДВИЖЕНИЯ, EB20, ЛЕВАЯ</t>
  </si>
  <si>
    <t>НАПРАВЛЯЮЩАЯ QUADRO V6 15 SFD, 15 КГ, NL250, ПОЛНОГО ВЫДВИЖЕНИЯ, EB20, ПРАВАЯ</t>
  </si>
  <si>
    <t>НАПРАВЛЯЮЩАЯ QUADRO V6 25 SFD, 25 КГ, NL300, ПОЛНОГО ВЫДВИЖЕНИЯ, EB20, ЛЕВАЯ</t>
  </si>
  <si>
    <t>НАПРАВЛЯЮЩАЯ QUADRO V6 25 SFD, 25 КГ, NL300, ПОЛНОГО ВЫДВИЖЕНИЯ, EB20, ПРАВАЯ</t>
  </si>
  <si>
    <t>НАПРАВЛЯЮЩАЯ QUADRO V6 25 SFD, 25 КГ, NL350, ПОЛНОГО ВЫДВИЖЕНИЯ, EB20, ЛЕВАЯ</t>
  </si>
  <si>
    <t>НАПРАВЛЯЮЩАЯ QUADRO V6 25 SFD, 25 КГ, NL350, ПОЛНОГО ВЫДВИЖЕНИЯ, EB20, ПРАВАЯ</t>
  </si>
  <si>
    <t>НАПРАВЛЯЮЩАЯ QUADRO V6 30 SFD, 30 КГ, NL400, ПОЛНОГО ВЫДВИЖЕНИЯ, EB20, ЛЕВАЯ</t>
  </si>
  <si>
    <t>НАПРАВЛЯЮЩАЯ QUADRO V6 30 SFD, 30 КГ, NL400, ПОЛНОГО ВЫДВИЖЕНИЯ, EB20, ПРАВАЯ</t>
  </si>
  <si>
    <t>НАПРАВЛЯЮЩАЯ QUADRO V6 30 SFD, 30 КГ, NL450, ПОЛНОГО ВЫДВИЖЕНИЯ, EB20, ЛЕВАЯ</t>
  </si>
  <si>
    <t>НАПРАВЛЯЮЩАЯ QUADRO V6 30 SFD, 30 КГ, NL450, ПОЛНОГО ВЫДВИЖЕНИЯ, EB20, ПРАВАЯ</t>
  </si>
  <si>
    <t>НАПРАВЛЯЮЩАЯ QUADRO V6 30 SFD, 30 КГ, NL500, ПОЛНОГО ВЫДВИЖЕНИЯ, EB20, ЛЕВАЯ</t>
  </si>
  <si>
    <t>НАПРАВЛЯЮЩАЯ QUADRO V6 30 SFD, 30 КГ, NL500, ПОЛНОГО ВЫДВИЖЕНИЯ, EB20, ПРАВАЯ</t>
  </si>
  <si>
    <t>НАПРАВЛЯЮЩАЯ QUADRO V6 30 SFD, 30 КГ, NL550, ПОЛНОГО ВЫДВИЖЕНИЯ, EB20, ЛЕВАЯ</t>
  </si>
  <si>
    <t>НАПРАВЛЯЮЩАЯ QUADRO V6 30 SFD, 30 КГ, NL550, ПОЛНОГО ВЫДВИЖЕНИЯ, EB20, ПРАВАЯ</t>
  </si>
  <si>
    <t>НАПРАВЛЯЮЩАЯ QUADRO V6 15 SFP, 15 КГ, NL250, ПОЛНОГО ВЫДВИЖЕНИЯ, EB20, ЛЕВАЯ</t>
  </si>
  <si>
    <t>НАПРАВЛЯЮЩАЯ QUADRO V6 15 SFP, 15 КГ, NL250, ПОЛНОГО ВЫДВИЖЕНИЯ, EB20, ПРАВАЯ</t>
  </si>
  <si>
    <t>НАПРАВЛЯЮЩАЯ QUADRO V6 25 SFP, 25 КГ, NL300, ПОЛНОГО ВЫДВИЖЕНИЯ, EB20, ЛЕВАЯ</t>
  </si>
  <si>
    <t>НАПРАВЛЯЮЩАЯ QUADRO V6 25 SFP, 25 КГ, NL300, ПОЛНОГО ВЫДВИЖЕНИЯ, EB20, ПРАВАЯ</t>
  </si>
  <si>
    <t>НАПРАВЛЯЮЩАЯ QUADRO V6 25 SFP, 25 КГ, NL350, ПОЛНОГО ВЫДВИЖЕНИЯ, EB20, ЛЕВАЯ</t>
  </si>
  <si>
    <t>НАПРАВЛЯЮЩАЯ QUADRO V6 25 SFP, 25 КГ, NL350, ПОЛНОГО ВЫДВИЖЕНИЯ, EB20, ПРАВАЯ</t>
  </si>
  <si>
    <t>НАПРАВЛЯЮЩАЯ QUADRO V6 30 SFP, 30 КГ, NL400, ПОЛНОГО ВЫДВИЖЕНИЯ, EB20, ЛЕВАЯ</t>
  </si>
  <si>
    <t>НАПРАВЛЯЮЩАЯ QUADRO V6 30 SFP, 30 КГ, NL400, ПОЛНОГО ВЫДВИЖЕНИЯ, EB20, ПРАВАЯ</t>
  </si>
  <si>
    <t>НАПРАВЛЯЮЩАЯ QUADRO V6 30 SFP, 30 КГ, NL450, ПОЛНОГО ВЫДВИЖЕНИЯ, EB20, ЛЕВАЯ</t>
  </si>
  <si>
    <t>НАПРАВЛЯЮЩАЯ QUADRO V6 30 SFP, 30 КГ, NL450, ПОЛНОГО ВЫДВИЖЕНИЯ, EB20, ПРАВАЯ</t>
  </si>
  <si>
    <t>НАПРАВЛЯЮЩАЯ QUADRO V6 30 SFP, 30 КГ, NL500, ПОЛНОГО ВЫДВИЖЕНИЯ, EB20, ЛЕВАЯ</t>
  </si>
  <si>
    <t>НАПРАВЛЯЮЩАЯ QUADRO V6 30 SFP, 30 КГ, NL500, ПОЛНОГО ВЫДВИЖЕНИЯ, EB20, ПРАВАЯ</t>
  </si>
  <si>
    <t>НАПРАВЛЯЮЩАЯ QUADRO V6 30 SFP, 30 КГ, NL550, ПОЛНОГО ВЫДВИЖЕНИЯ, EB20, ЛЕВАЯ</t>
  </si>
  <si>
    <t>НАПРАВЛЯЮЩАЯ QUADRO V6 30 SFP, 30 КГ, NL550, ПОЛНОГО ВЫДВИЖЕНИЯ, EB20, ПРАВАЯ</t>
  </si>
  <si>
    <t>КОМПЛЕКТ НАПРАВЛЯЮЩИХ QUADRO 4D V6 30 SFD, 30 КГ, NL550, ПОЛНОГО ВЫДВИЖЕНИЯ, EB20</t>
  </si>
  <si>
    <t>КОМПЛЕКТ НАПРАВЛЯЮЩИХ QUADRO 4D V6 15 SFP, 15 КГ, NL250, ПОЛНОГО ВЫДВИЖЕНИЯ, EB20</t>
  </si>
  <si>
    <t>КОМПЛЕКТ НАПРАВЛЯЮЩИХ QUADRO 4D V6 25 SFP, 25 КГ, NL300, ПОЛНОГО ВЫДВИЖЕНИЯ, EB20</t>
  </si>
  <si>
    <t>КОМПЛЕКТ НАПРАВЛЯЮЩИХ QUADRO 4D V6 30 SFP, 30 КГ, NL400, ПОЛНОГО ВЫДВИЖЕНИЯ, EB20</t>
  </si>
  <si>
    <t>КОМПЛЕКТ НАПРАВЛЯЮЩИХ QUADRO 4D V6 30 SFP, 30 КГ, NL550, ПОЛНОГО ВЫДВИЖЕНИЯ, EB20</t>
  </si>
  <si>
    <t>КОМПЛЕКТ НАПРАВЛЯЮЩИХ QUADRO 4D V6 10 SFDP, 10 КГ, NL250, ПОЛНОГО ВЫДВИЖЕНИЯ, EB20</t>
  </si>
  <si>
    <t>КОМПЛЕКТ НАПРАВЛЯЮЩИХ QUADRO 4D V6 10 SFDP, 10 КГ, NL300, ПОЛНОГО ВЫДВИЖЕНИЯ, EB20</t>
  </si>
  <si>
    <t>КОМПЛЕКТ НАПРАВЛЯЮЩИХ QUADRO 4D V6 10 SFDP, 10 КГ, NL350, ПОЛНОГО ВЫДВИЖЕНИЯ, EB20</t>
  </si>
  <si>
    <t>КОМПЛЕКТ НАПРАВЛЯЮЩИХ QUADRO 4D V6 15 SFDP, 15 КГ, NL250, ПОЛНОГО ВЫДВИЖЕНИЯ, EB20</t>
  </si>
  <si>
    <t>КОМПЛЕКТ НАПРАВЛЯЮЩИХ QUADRO 4D V6 25 SFDP, 25 КГ, NL300, ПОЛНОГО ВЫДВИЖЕНИЯ, EB20</t>
  </si>
  <si>
    <t>КОМПЛЕКТ НАПРАВЛЯЮЩИХ QUADRO 4D V6 25 SFDP, 25 КГ, NL350, ПОЛНОГО ВЫДВИЖЕНИЯ, EB20</t>
  </si>
  <si>
    <t>КОМПЛЕКТ НАПРАВЛЯЮЩИХ QUADRO 4D V6 30 SFDP, 30 КГ, NL400, ПОЛНОГО ВЫДВИЖЕНИЯ, EB20</t>
  </si>
  <si>
    <t>КОМПЛЕКТ НАПРАВЛЯЮЩИХ QUADRO 4D V6 30 SFDP, 30 КГ, NL450, ПОЛНОГО ВЫДВИЖЕНИЯ, EB20</t>
  </si>
  <si>
    <t>КОМПЛЕКТ НАПРАВЛЯЮЩИХ QUADRO 4D V6 30 SFDP, 30 КГ, NL500, ПОЛНОГО ВЫДВИЖЕНИЯ, EB20</t>
  </si>
  <si>
    <t>КОМПЛЕКТ НАПРАВЛЯЮЩИХ QUADRO 4D V6 30 SFDP, 30 КГ, NL550, ПОЛНОГО ВЫДВИЖЕНИЯ, EB20</t>
  </si>
  <si>
    <t>КОМПЛЕКТ НАПРАВЛЯЮЩИХ QUADRO 4D V6 25 SFP, 25 КГ, NL350, ПОЛНОГО ВЫДВИЖЕНИЯ, EB20</t>
  </si>
  <si>
    <t>КОМПЛЕКТ НАПРАВЛЯЮЩИХ QUADRO 4D V6 30 SFP, 30 КГ, NL450, ПОЛНОГО ВЫДВИЖЕНИЯ, EB20</t>
  </si>
  <si>
    <t>КОМПЛЕКТ НАПРАВЛЯЮЩИХ QUADRO 4D V6 30 SFP, 30 КГ, NL500, ПОЛНОГО ВЫДВИЖЕНИЯ, EB20</t>
  </si>
  <si>
    <t>КОМПЛЕКТ ФИКСАТОРОВ И МЕХАНИЗМА РЕГУЛИРОВКИ НАКЛОНА ДЛЯ QUADRO 4D V6</t>
  </si>
  <si>
    <t>КОМПЛЕКТ НАПРАВЛЯЮЩИХ QUADRO 25 ДЛЯ ПИСЬМЕННЫХ СТОЛОВ, 25 КГ, ЧАСТИЧНОГО ВЫДВИЖЕНИЯ</t>
  </si>
  <si>
    <t>КОМПЛЕКТ СТОПОРА ДЛЯ ФИКСАЦИИ ДЕРЕВЯННЫХ ЯЩИКОВ С QUADRO В ОТКРЫТОМ ПОЛОЖЕНИИ, БЕЛЫЙ</t>
  </si>
  <si>
    <t>КОМПЛЕКТ МЕХАНИЗМ PUSH TO OPEN SILENT 10 ДЛЯ QUADRO 4D V6</t>
  </si>
  <si>
    <t>КОМПЛЕКТ МЕХАНИЗМ PUSH TO OPEN SILENT 20 ДЛЯ QUADRO 4D V6</t>
  </si>
  <si>
    <t>КОМПЛЕКТ МЕХАНИЗМ PUSH TO OPEN SILENT 30 ДЛЯ QUADRO 4D V6</t>
  </si>
  <si>
    <t>B</t>
  </si>
  <si>
    <t>ZH</t>
  </si>
  <si>
    <t>Y</t>
  </si>
  <si>
    <t>BL</t>
  </si>
  <si>
    <t>BM</t>
  </si>
  <si>
    <t>Отверстие С</t>
  </si>
  <si>
    <t>Итого</t>
  </si>
  <si>
    <t>центральный проем</t>
  </si>
  <si>
    <t>-</t>
  </si>
  <si>
    <t>Размер Y</t>
  </si>
  <si>
    <t>Ограничение хода BL</t>
  </si>
  <si>
    <t>Дверь (фасад):</t>
  </si>
  <si>
    <t>Артикул</t>
  </si>
  <si>
    <t>Наименование</t>
  </si>
  <si>
    <t>Кол-во</t>
  </si>
  <si>
    <t>Выбор демпфера (Silent System)</t>
  </si>
  <si>
    <t>Выбор ручек</t>
  </si>
  <si>
    <t>Комплект ручек</t>
  </si>
  <si>
    <t>Комплект стяжек-выпрямителей</t>
  </si>
  <si>
    <t>Без ручек и стяжки</t>
  </si>
  <si>
    <t>Ручки</t>
  </si>
  <si>
    <t>Ручки 16 мм</t>
  </si>
  <si>
    <t>ручка</t>
  </si>
  <si>
    <t>у образка</t>
  </si>
  <si>
    <t>16 мм</t>
  </si>
  <si>
    <t>19 мм</t>
  </si>
  <si>
    <t>У образка</t>
  </si>
  <si>
    <t>кол-во ручек</t>
  </si>
  <si>
    <t>Для 4-х дверного шкафа</t>
  </si>
  <si>
    <t>у образки кол-во</t>
  </si>
  <si>
    <t>стяжка</t>
  </si>
  <si>
    <t>кол-во стяжек</t>
  </si>
  <si>
    <t>Итого:</t>
  </si>
  <si>
    <t>до 19</t>
  </si>
  <si>
    <t>до 22</t>
  </si>
  <si>
    <t>до 40</t>
  </si>
  <si>
    <t>С ограничением хода</t>
  </si>
  <si>
    <t>Без ограничения хода</t>
  </si>
  <si>
    <t>Цоколь</t>
  </si>
  <si>
    <t>Тотал длины</t>
  </si>
  <si>
    <t>размер В</t>
  </si>
  <si>
    <t>Размер BL</t>
  </si>
  <si>
    <t>Размер BM</t>
  </si>
  <si>
    <t>плотность материала</t>
  </si>
  <si>
    <t>Итого вес двери (фасад+зеркало):</t>
  </si>
  <si>
    <t>Тотал ширины</t>
  </si>
  <si>
    <t>Выберите позиционирование двери</t>
  </si>
  <si>
    <t>Выберите количество дверей</t>
  </si>
  <si>
    <t>Выберите ручки или стяжку-выпрямитель</t>
  </si>
  <si>
    <t>Выберите тип материала</t>
  </si>
  <si>
    <t>Выберите ход дверей</t>
  </si>
  <si>
    <t>до 28</t>
  </si>
  <si>
    <t>до 33</t>
  </si>
  <si>
    <t>до 50</t>
  </si>
  <si>
    <t>Зад</t>
  </si>
  <si>
    <t>Доводчик с ограничением хода на закрывание</t>
  </si>
  <si>
    <t>Для 2-х дверного шкафа</t>
  </si>
  <si>
    <t>Толщина двери до 16 мм</t>
  </si>
  <si>
    <t>Толщина двери до 19 мм</t>
  </si>
  <si>
    <t>Толщина двери до 22 мм</t>
  </si>
  <si>
    <t>Толщина двери до 25 мм</t>
  </si>
  <si>
    <t>Толщина двери до 40 мм</t>
  </si>
  <si>
    <t>Для 3-х дверного шкафа</t>
  </si>
  <si>
    <t>Доводчик без ограничения хода закрывание</t>
  </si>
  <si>
    <t>сторона</t>
  </si>
  <si>
    <t>ограничение хода</t>
  </si>
  <si>
    <t>Доводчик</t>
  </si>
  <si>
    <t>Упоры</t>
  </si>
  <si>
    <t>Доводчик на закрыв</t>
  </si>
  <si>
    <t>Доводчик на открыв</t>
  </si>
  <si>
    <t>Демпфер на закрывание</t>
  </si>
  <si>
    <t>Демпфер на закрывание и открывание</t>
  </si>
  <si>
    <t>Без демпфера</t>
  </si>
  <si>
    <t>Выдвижение:</t>
  </si>
  <si>
    <t>Выберите выдвижение</t>
  </si>
  <si>
    <t>Частичное выдвижение</t>
  </si>
  <si>
    <t>Полное выдвижение</t>
  </si>
  <si>
    <t>Функционал:</t>
  </si>
  <si>
    <t>Выберите демпфер</t>
  </si>
  <si>
    <t>Трех дверной шкаф, передняя в центре</t>
  </si>
  <si>
    <t>Выберите функционал</t>
  </si>
  <si>
    <t>Stop control/Без доводчика</t>
  </si>
  <si>
    <t>Silent System/С доводчиком</t>
  </si>
  <si>
    <t>Push to Open/От нажатия</t>
  </si>
  <si>
    <t>250 мм</t>
  </si>
  <si>
    <t>300 мм</t>
  </si>
  <si>
    <t>350 мм</t>
  </si>
  <si>
    <t>400 мм</t>
  </si>
  <si>
    <t>450 мм</t>
  </si>
  <si>
    <t>500 мм</t>
  </si>
  <si>
    <t>550 мм</t>
  </si>
  <si>
    <t>Введите количество ящиков:</t>
  </si>
  <si>
    <t>Надвижные направляшки левые</t>
  </si>
  <si>
    <t>Надвижные направляшки правые</t>
  </si>
  <si>
    <t>Stop Control</t>
  </si>
  <si>
    <t>Silent System левые</t>
  </si>
  <si>
    <t>Silent System правые</t>
  </si>
  <si>
    <t>Push to Open от нажатия левые</t>
  </si>
  <si>
    <t>Push to Open от нажатия правые</t>
  </si>
  <si>
    <t>выдвижение</t>
  </si>
  <si>
    <t>функционал</t>
  </si>
  <si>
    <t>ширина</t>
  </si>
  <si>
    <t>артикул</t>
  </si>
  <si>
    <t>полное</t>
  </si>
  <si>
    <t>частичное</t>
  </si>
  <si>
    <t>Направляшки левые</t>
  </si>
  <si>
    <t>Замки</t>
  </si>
  <si>
    <t>Выбор длины направляющих:</t>
  </si>
  <si>
    <t>Ширина корпуса:</t>
  </si>
  <si>
    <t>Высота боковой стенки:</t>
  </si>
  <si>
    <t>Передняя стенка</t>
  </si>
  <si>
    <t>Задняя стенка</t>
  </si>
  <si>
    <t>Боковые стенки</t>
  </si>
  <si>
    <t>Quadro для деревянных ящиков (дно ЛДСП 16 мм)</t>
  </si>
  <si>
    <t>Помощь в расчете ящика</t>
  </si>
  <si>
    <t>Таблица боковин по ширине</t>
  </si>
  <si>
    <t>Демпфер на открывание</t>
  </si>
  <si>
    <t>Выберете длину направляющих</t>
  </si>
  <si>
    <t>InnoTech Atira</t>
  </si>
  <si>
    <t>Выбор высоты ящика:</t>
  </si>
  <si>
    <t>Выбор длины ящика:</t>
  </si>
  <si>
    <t>Выберете высоту ящика</t>
  </si>
  <si>
    <t>54 мм</t>
  </si>
  <si>
    <t>70 мм</t>
  </si>
  <si>
    <t>144 мм</t>
  </si>
  <si>
    <t>176 мм</t>
  </si>
  <si>
    <t>Выберете длину ящика</t>
  </si>
  <si>
    <t>260 мм</t>
  </si>
  <si>
    <t>420 мм</t>
  </si>
  <si>
    <t>470 мм</t>
  </si>
  <si>
    <t>520 мм</t>
  </si>
  <si>
    <t>Наименование элементов ящика</t>
  </si>
  <si>
    <t>Выбор позиционирования ящика</t>
  </si>
  <si>
    <t>Выбор позиционирования ящика:</t>
  </si>
  <si>
    <t>Внешний ящик</t>
  </si>
  <si>
    <t>Внутренний ящик</t>
  </si>
  <si>
    <t>Минимальная глубина корпуса</t>
  </si>
  <si>
    <t>Дополнительный подбор направляющих для выдвижных ящиков</t>
  </si>
  <si>
    <t>Наименование материала</t>
  </si>
  <si>
    <t>Вес</t>
  </si>
  <si>
    <t>Алюминий</t>
  </si>
  <si>
    <t>Свинец</t>
  </si>
  <si>
    <t>Железо</t>
  </si>
  <si>
    <t>Акриловое стекло</t>
  </si>
  <si>
    <t>Стекло</t>
  </si>
  <si>
    <t>Мрамор</t>
  </si>
  <si>
    <t>Пробковое дерево</t>
  </si>
  <si>
    <t>Количество</t>
  </si>
  <si>
    <t>Ход</t>
  </si>
  <si>
    <r>
      <t>Дверь (фасад)</t>
    </r>
    <r>
      <rPr>
        <sz val="11"/>
        <color theme="1"/>
        <rFont val="Calibri"/>
        <family val="2"/>
        <charset val="204"/>
        <scheme val="minor"/>
      </rPr>
      <t>:</t>
    </r>
  </si>
  <si>
    <t>Quadro для деревянных ящиков (с пазом под ДВП глубиной 5мм)</t>
  </si>
  <si>
    <t>Выбор усиленных опор для шкафа</t>
  </si>
  <si>
    <t>Введите количество опор:</t>
  </si>
  <si>
    <t>Опоры для цоколя 60-80 мм</t>
  </si>
  <si>
    <t>Опоры для цоколя 80-120 мм</t>
  </si>
  <si>
    <t>Выберите высоту опоры</t>
  </si>
  <si>
    <t>Введите дополнительно размеры зеркала:</t>
  </si>
  <si>
    <t>Опоры регулируемые высотой 60-80 мм</t>
  </si>
  <si>
    <t>Выбор регулируемых опор для шкафа</t>
  </si>
  <si>
    <r>
      <t xml:space="preserve">Ходовой и направляющий профиль (треки), </t>
    </r>
    <r>
      <rPr>
        <b/>
        <sz val="11"/>
        <color theme="1"/>
        <rFont val="Calibri"/>
        <family val="2"/>
        <charset val="204"/>
        <scheme val="minor"/>
      </rPr>
      <t>LN</t>
    </r>
    <r>
      <rPr>
        <sz val="11"/>
        <color theme="1"/>
        <rFont val="Calibri"/>
        <family val="2"/>
        <charset val="204"/>
        <scheme val="minor"/>
      </rPr>
      <t xml:space="preserve"> :</t>
    </r>
  </si>
  <si>
    <t>!!!Высота двери превышает длину профилей-ручек 2500 мм!!!</t>
  </si>
  <si>
    <t>SD</t>
  </si>
  <si>
    <t>F</t>
  </si>
  <si>
    <t>SH</t>
  </si>
  <si>
    <t>G</t>
  </si>
  <si>
    <t>SB</t>
  </si>
  <si>
    <t>A</t>
  </si>
  <si>
    <t>D</t>
  </si>
  <si>
    <t>Z</t>
  </si>
  <si>
    <t>Высота цоколя:</t>
  </si>
  <si>
    <t>Перехлест дверей:</t>
  </si>
  <si>
    <t>Наложение на боковину корпуса:</t>
  </si>
  <si>
    <t>Глубина шкафа (Общая с дверьми):</t>
  </si>
  <si>
    <t>Ширина шкафа:</t>
  </si>
  <si>
    <t>Высота шкафа:</t>
  </si>
  <si>
    <t>Толщина дверей (фасада):</t>
  </si>
  <si>
    <t>Толщина материала для корпуса:</t>
  </si>
  <si>
    <r>
      <t>Толщина материала для корпуса</t>
    </r>
    <r>
      <rPr>
        <sz val="11"/>
        <color theme="1"/>
        <rFont val="Calibri"/>
        <family val="2"/>
        <charset val="204"/>
        <scheme val="minor"/>
      </rPr>
      <t>:</t>
    </r>
  </si>
  <si>
    <r>
      <t>Толщина дверей (фасада)</t>
    </r>
    <r>
      <rPr>
        <sz val="11"/>
        <color theme="1"/>
        <rFont val="Calibri"/>
        <family val="2"/>
        <charset val="204"/>
        <scheme val="minor"/>
      </rPr>
      <t>:</t>
    </r>
  </si>
  <si>
    <r>
      <t>Высота шкафа</t>
    </r>
    <r>
      <rPr>
        <sz val="11"/>
        <color theme="1"/>
        <rFont val="Calibri"/>
        <family val="2"/>
        <charset val="204"/>
        <scheme val="minor"/>
      </rPr>
      <t>:</t>
    </r>
  </si>
  <si>
    <r>
      <t>Ширина шкафа</t>
    </r>
    <r>
      <rPr>
        <sz val="11"/>
        <color theme="1"/>
        <rFont val="Calibri"/>
        <family val="2"/>
        <charset val="204"/>
        <scheme val="minor"/>
      </rPr>
      <t>:</t>
    </r>
  </si>
  <si>
    <r>
      <t>Глубина шкафа (Общая с дверьми)</t>
    </r>
    <r>
      <rPr>
        <sz val="11"/>
        <color theme="1"/>
        <rFont val="Calibri"/>
        <family val="2"/>
        <charset val="204"/>
        <scheme val="minor"/>
      </rPr>
      <t>:</t>
    </r>
  </si>
  <si>
    <r>
      <t>Наложение на боковину корпуса</t>
    </r>
    <r>
      <rPr>
        <sz val="11"/>
        <color theme="1"/>
        <rFont val="Calibri"/>
        <family val="2"/>
        <charset val="204"/>
        <scheme val="minor"/>
      </rPr>
      <t>:</t>
    </r>
  </si>
  <si>
    <r>
      <t>Перехлест дверей</t>
    </r>
    <r>
      <rPr>
        <sz val="11"/>
        <color theme="1"/>
        <rFont val="Calibri"/>
        <family val="2"/>
        <charset val="204"/>
        <scheme val="minor"/>
      </rPr>
      <t>:</t>
    </r>
  </si>
  <si>
    <r>
      <t>Высота цоколя</t>
    </r>
    <r>
      <rPr>
        <sz val="11"/>
        <color theme="1"/>
        <rFont val="Calibri"/>
        <family val="2"/>
        <charset val="204"/>
        <scheme val="minor"/>
      </rPr>
      <t>:</t>
    </r>
  </si>
  <si>
    <t>Оргалит (ДВП)</t>
  </si>
  <si>
    <t>Нижний доводчик</t>
  </si>
  <si>
    <t>Минимальная глубина корпуса, LT</t>
  </si>
  <si>
    <t>NL</t>
  </si>
  <si>
    <t>AvanTech YOU</t>
  </si>
  <si>
    <t>270 мм</t>
  </si>
  <si>
    <t>77 мм</t>
  </si>
  <si>
    <t>101 мм</t>
  </si>
  <si>
    <t>139 мм</t>
  </si>
  <si>
    <t>187 мм</t>
  </si>
  <si>
    <t>251 мм</t>
  </si>
  <si>
    <t>Внутрений ящик</t>
  </si>
  <si>
    <t>Внутрений ящик PTO Silent</t>
  </si>
  <si>
    <t>Толщина корпуса:</t>
  </si>
  <si>
    <t>Длина дна</t>
  </si>
  <si>
    <t>Ширина дна</t>
  </si>
  <si>
    <t>Высота задней стенки</t>
  </si>
  <si>
    <t>Inlay 187 мм</t>
  </si>
  <si>
    <t>Передняя панель внутреннего ящика</t>
  </si>
  <si>
    <t>Передняя панель:</t>
  </si>
  <si>
    <t>Передняя панель внутреннего ящика Inlay</t>
  </si>
  <si>
    <t>Передняя панель Inlay</t>
  </si>
  <si>
    <t>Нижняя панель Inlay</t>
  </si>
  <si>
    <t>Выбор направляющих:</t>
  </si>
  <si>
    <t>Выбор кол-ва ящиков:</t>
  </si>
  <si>
    <t>Внешняя высота корпуса:</t>
  </si>
  <si>
    <t>Внешняя ширина корпуса:</t>
  </si>
  <si>
    <t>Толщина материала корпуса</t>
  </si>
  <si>
    <t>Зазор между фасадами</t>
  </si>
  <si>
    <t>Наложение на левую боковину</t>
  </si>
  <si>
    <t>Наложение на правую боковину</t>
  </si>
  <si>
    <t>Выбор направляющих</t>
  </si>
  <si>
    <t>Выбор количества ящиков</t>
  </si>
  <si>
    <t>мм - внутренняя высота корпуса</t>
  </si>
  <si>
    <t>мм - внутренняя ширина корпуса</t>
  </si>
  <si>
    <t>мм -  фуга сверху</t>
  </si>
  <si>
    <t>мм -  фуга снизу</t>
  </si>
  <si>
    <t>мм -  фуга сбоку</t>
  </si>
  <si>
    <t>Рекомендация от 1 мм до 5 мм</t>
  </si>
  <si>
    <t xml:space="preserve">мм - фасадная сетка </t>
  </si>
  <si>
    <t>Наложение на верхнею панель</t>
  </si>
  <si>
    <t>Наложение на нижнею панель</t>
  </si>
  <si>
    <t>Ящик №1</t>
  </si>
  <si>
    <t>Ящик №2</t>
  </si>
  <si>
    <t>Ящик №3</t>
  </si>
  <si>
    <t>Ящик №4</t>
  </si>
  <si>
    <t>Ящик №5</t>
  </si>
  <si>
    <t>Ящик №6</t>
  </si>
  <si>
    <t>Фасадная сетка и высота коробов</t>
  </si>
  <si>
    <t>Позиция</t>
  </si>
  <si>
    <t>Высота фасада</t>
  </si>
  <si>
    <t>Максимальная высота ящика</t>
  </si>
  <si>
    <t>Высота ящика</t>
  </si>
  <si>
    <t>1.Поз</t>
  </si>
  <si>
    <t>2.Поз</t>
  </si>
  <si>
    <t>3.Pos</t>
  </si>
  <si>
    <t>4.Поз</t>
  </si>
  <si>
    <t>5.Поз</t>
  </si>
  <si>
    <t>6.Поз</t>
  </si>
  <si>
    <t>Макс. высота системы</t>
  </si>
  <si>
    <t>Выбор высоты ящика</t>
  </si>
  <si>
    <t>Ширина фасада</t>
  </si>
  <si>
    <t>Размер фасада</t>
  </si>
  <si>
    <t>Положение отверстия 1 по высоте</t>
  </si>
  <si>
    <t>Положение отверстия 2 по высоте</t>
  </si>
  <si>
    <t>Положение отверстия 3 по высоте</t>
  </si>
  <si>
    <t>Положение отверстия 4 по высоте</t>
  </si>
  <si>
    <r>
      <rPr>
        <b/>
        <sz val="11"/>
        <color theme="1"/>
        <rFont val="Calibri"/>
        <family val="2"/>
        <charset val="204"/>
        <scheme val="minor"/>
      </rPr>
      <t>Положение отверстия</t>
    </r>
    <r>
      <rPr>
        <sz val="11"/>
        <color theme="1"/>
        <rFont val="Calibri"/>
        <family val="2"/>
        <charset val="204"/>
        <scheme val="minor"/>
      </rPr>
      <t xml:space="preserve">
от правого бокового края панели</t>
    </r>
  </si>
  <si>
    <r>
      <t>Положение отверстия</t>
    </r>
    <r>
      <rPr>
        <sz val="11"/>
        <color theme="1"/>
        <rFont val="Calibri"/>
        <family val="2"/>
        <charset val="204"/>
        <scheme val="minor"/>
      </rPr>
      <t xml:space="preserve"> от левого бокового края панели</t>
    </r>
  </si>
  <si>
    <t>Положение отверстий на фасаде
для крепления боковины ящика</t>
  </si>
  <si>
    <t>Направляющие</t>
  </si>
  <si>
    <t>Сверление передней панели A</t>
  </si>
  <si>
    <t>Положение для сверления 1</t>
  </si>
  <si>
    <t>Положение для сверления 2</t>
  </si>
  <si>
    <t>Bohrposition 3</t>
  </si>
  <si>
    <t>Положение для сверления 4</t>
  </si>
  <si>
    <t>Сверлильный кондуктор</t>
  </si>
  <si>
    <t>Номинальная длина</t>
  </si>
  <si>
    <t>3.Отверстие</t>
  </si>
  <si>
    <t>4.Отверстие</t>
  </si>
  <si>
    <t>Внутр.ящик - минимальная глубина корпуса</t>
  </si>
  <si>
    <t>Внутренний ящик Минимальная глубина корпуса P2O</t>
  </si>
  <si>
    <t>Planmassführung</t>
  </si>
  <si>
    <t>Führung</t>
  </si>
  <si>
    <t>Höhendifferenz</t>
  </si>
  <si>
    <t>&gt;&gt;&gt; начинайте с нижнего ящика</t>
  </si>
  <si>
    <t>1. Отверстие</t>
  </si>
  <si>
    <t>2. Отверстие</t>
  </si>
  <si>
    <t>3. Отверстие</t>
  </si>
  <si>
    <t>4. Отверстие</t>
  </si>
  <si>
    <t>Белый</t>
  </si>
  <si>
    <t>Антрацит</t>
  </si>
  <si>
    <t>Серебристый</t>
  </si>
  <si>
    <t>КОМПЛЕКТ ЯЩИКА AVANTECH YOU, H77,NL400,СЕРЕБРИСТЫЙ</t>
  </si>
  <si>
    <t>КОМПЛЕКТ ЯЩИКА AVANTECH YOU, H77,NL450,СЕРЕБРИСТЫЙ</t>
  </si>
  <si>
    <t>КОМПЛЕКТ ЯЩИКА AVANTECH YOU, H77,NL500,СЕРЕБРИСТЫЙ</t>
  </si>
  <si>
    <t>КОМПЛЕКТ ЯЩИКА AVANTECH YOU, H77,NL550,СЕРЕБРИСТЫЙ</t>
  </si>
  <si>
    <t>КОМПЛЕКТ ЯЩИКА AVANTECH YOU, H101,NL270,СЕРЕБРИСТЫЙ</t>
  </si>
  <si>
    <t>КОМПЛЕКТ ЯЩИКА AVANTECH YOU, H101,NL300,СЕРЕБРИСТЫЙ</t>
  </si>
  <si>
    <t>КОМПЛЕКТ ЯЩИКА AVANTECH YOU, H101,NL350,СЕРЕБРИСТЫЙ</t>
  </si>
  <si>
    <t>КОМПЛЕКТ ЯЩИКА AVANTECH YOU, H101,NL400,СЕРЕБРИСТЫЙ</t>
  </si>
  <si>
    <t>КОМПЛЕКТ ЯЩИКА AVANTECH YOU, H101,NL450,СЕРЕБРИСТЫЙ</t>
  </si>
  <si>
    <t>КОМПЛЕКТ ЯЩИКА AVANTECH YOU, H101,NL500,СЕРЕБРИСТЫЙ</t>
  </si>
  <si>
    <t>КОМПЛЕКТ ЯЩИКА AVANTECH YOU, H101,NL550,СЕРЕБРИСТЫЙ</t>
  </si>
  <si>
    <t>КОМПЛЕКТ ЯЩИКА AVANTECH YOU, H101,NL600,СЕРЕБРИСТЫЙ</t>
  </si>
  <si>
    <t>КОМПЛЕКТ ЯЩИКА AVANTECH YOU, H101,NL650,СЕРЕБРИСТЫЙ</t>
  </si>
  <si>
    <t>КОМПЛЕКТ ЯЩИКА AVANTECH YOU, H139,NL300,СЕРЕБРИСТЫЙ</t>
  </si>
  <si>
    <t>КОМПЛЕКТ ЯЩИКА AVANTECH YOU, H139,NL350,СЕРЕБРИСТЫЙ</t>
  </si>
  <si>
    <t>КОМПЛЕКТ ЯЩИКА AVANTECH YOU, H139,NL400,СЕРЕБРИСТЫЙ</t>
  </si>
  <si>
    <t>КОМПЛЕКТ ЯЩИКА AVANTECH YOU, H139,NL450,СЕРЕБРИСТЫЙ</t>
  </si>
  <si>
    <t>КОМПЛЕКТ ЯЩИКА AVANTECH YOU, H139,NL500,СЕРЕБРИСТЫЙ</t>
  </si>
  <si>
    <t>КОМПЛЕКТ ЯЩИКА AVANTECH YOU, H139,NL550,СЕРЕБРИСТЫЙ</t>
  </si>
  <si>
    <t>КОМПЛЕКТ ЯЩИКА AVANTECH YOU, H139,NL600,СЕРЕБРИСТЫЙ</t>
  </si>
  <si>
    <t>КОМПЛЕКТ КОРОБА AVANTECH YOU, H187,NL270,СЕРЕБРИСТЫЙ</t>
  </si>
  <si>
    <t>КОМПЛЕКТ КОРОБА AVANTECH YOU, H187,NL300,СЕРЕБРИСТЫЙ</t>
  </si>
  <si>
    <t>КОМПЛЕКТ КОРОБА AVANTECH YOU, H187,NL350,СЕРЕБРИСТЫЙ</t>
  </si>
  <si>
    <t>КОМПЛЕКТ КОРОБА AVANTECH YOU, H187,NL400,СЕРЕБРИСТЫЙ</t>
  </si>
  <si>
    <t>КОМПЛЕКТ КОРОБА AVANTECH YOU, H187,NL450,СЕРЕБРИСТЫЙ</t>
  </si>
  <si>
    <t>КОМПЛЕКТ КОРОБА AVANTECH YOU, H187,NL500,СЕРЕБРИСТЫЙ</t>
  </si>
  <si>
    <t>КОМПЛЕКТ КОРОБА AVANTECH YOU, H187,NL550,СЕРЕБРИСТЫЙ</t>
  </si>
  <si>
    <t>КОМПЛЕКТ КОРОБА AVANTECH YOU, H187,NL600,СЕРЕБРИСТЫЙ</t>
  </si>
  <si>
    <t>КОМПЛЕКТ КОРОБА AVANTECH YOU, H187,NL650,СЕРЕБРИСТЫЙ</t>
  </si>
  <si>
    <t>КОМПЛЕКТ КОРОБА AVANTECH YOU, H251,NL350,СЕРЕБРИСТЫЙ</t>
  </si>
  <si>
    <t>КОМПЛЕКТ КОРОБА AVANTECH YOU, H251,NL400,СЕРЕБРИСТЫЙ</t>
  </si>
  <si>
    <t>КОМПЛЕКТ КОРОБА AVANTECH YOU, H251,NL450,СЕРЕБРИСТЫЙ</t>
  </si>
  <si>
    <t>КОМПЛЕКТ КОРОБА AVANTECH YOU, H251,NL500,СЕРЕБРИСТЫЙ</t>
  </si>
  <si>
    <t>КОМПЛЕКТ КОРОБА AVANTECH YOU, H251,NL550,СЕРЕБРИСТЫЙ</t>
  </si>
  <si>
    <t>КОМПЛЕКТ КОРОБА AVANTECH YOU, H251,NL600,СЕРЕБРИСТЫЙ</t>
  </si>
  <si>
    <t>КОМПЛЕКТ КОРОБА AVANTECH YOU, H251,NL650,СЕРЕБРИСТЫЙ</t>
  </si>
  <si>
    <t>КОМПЛЕКТ КОРОБА AVANTECH YOU INLAY, H187,NL350,СЕРЕБРИСТЫЙ</t>
  </si>
  <si>
    <t>КОМПЛЕКТ КОРОБА AVANTECH YOU INLAY, H187,NL400,СЕРЕБРИСТЫЙ</t>
  </si>
  <si>
    <t>КОМПЛЕКТ КОРОБА AVANTECH YOU INLAY, H187,NL450,СЕРЕБРИСТЫЙ</t>
  </si>
  <si>
    <t>КОМПЛЕКТ КОРОБА AVANTECH YOU INLAY, H187,NL500,СЕРЕБРИСТЫЙ</t>
  </si>
  <si>
    <t>КОМПЛЕКТ КОРОБА AVANTECH YOU INLAY, H187,NL550,СЕРЕБРИСТЫЙ</t>
  </si>
  <si>
    <t>КОМПЛЕКТ КОРОБА AVANTECH YOU INLAY, H187,NL600,СЕРЕБРИСТЫЙ</t>
  </si>
  <si>
    <t>КОМПЛЕКТ КОРОБА AVANTECH YOU INLAY, H187,NL650,СЕРЕБРИСТЫЙ</t>
  </si>
  <si>
    <t>КОМПЛЕКТ ЯЩИКА AVANTECH YOU, H77,NL400,БЕЛЫЙ</t>
  </si>
  <si>
    <t>КОМПЛЕКТ ЯЩИКА AVANTECH YOU, H77,NL450,БЕЛЫЙ</t>
  </si>
  <si>
    <t>КОМПЛЕКТ ЯЩИКА AVANTECH YOU, H77,NL500,БЕЛЫЙ</t>
  </si>
  <si>
    <t>КОМПЛЕКТ ЯЩИКА AVANTECH YOU, H77,NL550,БЕЛЫЙ</t>
  </si>
  <si>
    <t>КОМПЛЕКТ ЯЩИКА AVANTECH YOU, H101,NL270,БЕЛЫЙ</t>
  </si>
  <si>
    <t>КОМПЛЕКТ ЯЩИКА AVANTECH YOU, H101,NL300,БЕЛЫЙ</t>
  </si>
  <si>
    <t>КОМПЛЕКТ ЯЩИКА AVANTECH YOU, H101,NL350,БЕЛЫЙ</t>
  </si>
  <si>
    <t>КОМПЛЕКТ ЯЩИКА AVANTECH YOU, H101,NL400,БЕЛЫЙ</t>
  </si>
  <si>
    <t>КОМПЛЕКТ ЯЩИКА AVANTECH YOU, H101,NL450,БЕЛЫЙ</t>
  </si>
  <si>
    <t>КОМПЛЕКТ ЯЩИКА AVANTECH YOU, H101,NL500,БЕЛЫЙ</t>
  </si>
  <si>
    <t>КОМПЛЕКТ ЯЩИКА AVANTECH YOU, H101,NL550,БЕЛЫЙ</t>
  </si>
  <si>
    <t>КОМПЛЕКТ ЯЩИКА AVANTECH YOU, H101,NL600,БЕЛЫЙ</t>
  </si>
  <si>
    <t>КОМПЛЕКТ ЯЩИКА AVANTECH YOU, H101,NL650,БЕЛЫЙ</t>
  </si>
  <si>
    <t>КОМПЛЕКТ ЯЩИКА AVANTECH YOU, H139,NL300,БЕЛЫЙ</t>
  </si>
  <si>
    <t>КОМПЛЕКТ ЯЩИКА AVANTECH YOU, H139,NL350,БЕЛЫЙ</t>
  </si>
  <si>
    <t>КОМПЛЕКТ ЯЩИКА AVANTECH YOU, H139,NL400,БЕЛЫЙ</t>
  </si>
  <si>
    <t>КОМПЛЕКТ ЯЩИКА AVANTECH YOU, H139,NL450,БЕЛЫЙ</t>
  </si>
  <si>
    <t>КОМПЛЕКТ ЯЩИКА AVANTECH YOU, H139,NL500,БЕЛЫЙ</t>
  </si>
  <si>
    <t>КОМПЛЕКТ ЯЩИКА AVANTECH YOU, H139,NL550,БЕЛЫЙ</t>
  </si>
  <si>
    <t>КОМПЛЕКТ ЯЩИКА AVANTECH YOU, H139,NL600,БЕЛЫЙ</t>
  </si>
  <si>
    <t>КОМПЛЕКТ КОРОБА AVANTECH YOU, H187,NL270,БЕЛЫЙ</t>
  </si>
  <si>
    <t>КОМПЛЕКТ КОРОБА AVANTECH YOU, H187,NL300,БЕЛЫЙ</t>
  </si>
  <si>
    <t>КОМПЛЕКТ КОРОБА AVANTECH YOU, H187,NL350,БЕЛЫЙ</t>
  </si>
  <si>
    <t>КОМПЛЕКТ КОРОБА AVANTECH YOU, H187,NL400,БЕЛЫЙ</t>
  </si>
  <si>
    <t>КОМПЛЕКТ КОРОБА AVANTECH YOU, H187,NL450,БЕЛЫЙ</t>
  </si>
  <si>
    <t>КОМПЛЕКТ КОРОБА AVANTECH YOU, H187,NL500,БЕЛЫЙ</t>
  </si>
  <si>
    <t>КОМПЛЕКТ КОРОБА AVANTECH YOU, H187,NL550,БЕЛЫЙ</t>
  </si>
  <si>
    <t>КОМПЛЕКТ КОРОБА AVANTECH YOU, H187,NL600,БЕЛЫЙ</t>
  </si>
  <si>
    <t>КОМПЛЕКТ КОРОБА AVANTECH YOU, H187,NL650,БЕЛЫЙ</t>
  </si>
  <si>
    <t>КОМПЛЕКТ КОРОБА AVANTECH YOU, H251,NL350,БЕЛЫЙ</t>
  </si>
  <si>
    <t>КОМПЛЕКТ КОРОБА AVANTECH YOU, H251,NL400,БЕЛЫЙ</t>
  </si>
  <si>
    <t>КОМПЛЕКТ КОРОБА AVANTECH YOU, H251,NL450,БЕЛЫЙ</t>
  </si>
  <si>
    <t>КОМПЛЕКТ КОРОБА AVANTECH YOU, H251,NL500,БЕЛЫЙ</t>
  </si>
  <si>
    <t>КОМПЛЕКТ КОРОБА AVANTECH YOU, H251,NL550,БЕЛЫЙ</t>
  </si>
  <si>
    <t>КОМПЛЕКТ КОРОБА AVANTECH YOU, H251,NL600,БЕЛЫЙ</t>
  </si>
  <si>
    <t>КОМПЛЕКТ КОРОБА AVANTECH YOU, H251,NL650,БЕЛЫЙ</t>
  </si>
  <si>
    <t>КОМПЛЕКТ КОРОБА AVANTECH YOU INLAY, H187,NL350,БЕЛЫЙ</t>
  </si>
  <si>
    <t>КОМПЛЕКТ КОРОБА AVANTECH YOU INLAY, H187,NL400,БЕЛЫЙ</t>
  </si>
  <si>
    <t>КОМПЛЕКТ КОРОБА AVANTECH YOU INLAY, H187,NL450,БЕЛЫЙ</t>
  </si>
  <si>
    <t>КОМПЛЕКТ КОРОБА AVANTECH YOU INLAY, H187,NL500,БЕЛЫЙ</t>
  </si>
  <si>
    <t>КОМПЛЕКТ КОРОБА AVANTECH YOU INLAY, H187,NL550,БЕЛЫЙ</t>
  </si>
  <si>
    <t>КОМПЛЕКТ КОРОБА AVANTECH YOU INLAY, H187,NL600,БЕЛЫЙ</t>
  </si>
  <si>
    <t>КОМПЛЕКТ КОРОБА AVANTECH YOU INLAY, H187,NL650,БЕЛЫЙ</t>
  </si>
  <si>
    <t>КОМПЛЕКТ ЯЩИКА AVANTECH YOU, H77,NL400,АНТРАЦИТ</t>
  </si>
  <si>
    <t>КОМПЛЕКТ ЯЩИКА AVANTECH YOU, H77,NL450,АНТРАЦИТ</t>
  </si>
  <si>
    <t>КОМПЛЕКТ ЯЩИКА AVANTECH YOU, H77,NL500,АНТРАЦИТ</t>
  </si>
  <si>
    <t>КОМПЛЕКТ ЯЩИКА AVANTECH YOU, H77,NL550,АНТРАЦИТ</t>
  </si>
  <si>
    <t>КОМПЛЕКТ ЯЩИКА AVANTECH YOU, H101,NL270,АНТРАЦИТ</t>
  </si>
  <si>
    <t>КОМПЛЕКТ ЯЩИКА AVANTECH YOU, H101,NL300,АНТРАЦИТ</t>
  </si>
  <si>
    <t>КОМПЛЕКТ ЯЩИКА AVANTECH YOU, H101,NL350,АНТРАЦИТ</t>
  </si>
  <si>
    <t>КОМПЛЕКТ ЯЩИКА AVANTECH YOU, H101,NL400,АНТРАЦИТ</t>
  </si>
  <si>
    <t>КОМПЛЕКТ ЯЩИКА AVANTECH YOU, H101,NL450,АНТРАЦИТ</t>
  </si>
  <si>
    <t>КОМПЛЕКТ ЯЩИКА AVANTECH YOU, H101,NL500,АНТРАЦИТ</t>
  </si>
  <si>
    <t>КОМПЛЕКТ ЯЩИКА AVANTECH YOU, H101,NL550,АНТРАЦИТ</t>
  </si>
  <si>
    <t>КОМПЛЕКТ ЯЩИКА AVANTECH YOU, H101,NL600,АНТРАЦИТ</t>
  </si>
  <si>
    <t>КОМПЛЕКТ ЯЩИКА AVANTECH YOU, H101,NL650,АНТРАЦИТ</t>
  </si>
  <si>
    <t>КОМПЛЕКТ ЯЩИКА AVANTECH YOU, H139,NL300,АНТРАЦИТ</t>
  </si>
  <si>
    <t>КОМПЛЕКТ ЯЩИКА AVANTECH YOU, H139,NL350,АНТРАЦИТ</t>
  </si>
  <si>
    <t>КОМПЛЕКТ ЯЩИКА AVANTECH YOU, H139,NL400,АНТРАЦИТ</t>
  </si>
  <si>
    <t>КОМПЛЕКТ ЯЩИКА AVANTECH YOU, H139,NL450,АНТРАЦИТ</t>
  </si>
  <si>
    <t>КОМПЛЕКТ ЯЩИКА AVANTECH YOU, H139,NL500,АНТРАЦИТ</t>
  </si>
  <si>
    <t>КОМПЛЕКТ ЯЩИКА AVANTECH YOU, H139,NL550,АНТРАЦИТ</t>
  </si>
  <si>
    <t>КОМПЛЕКТ ЯЩИКА AVANTECH YOU, H139,NL600,АНТРАЦИТ</t>
  </si>
  <si>
    <t>КОМПЛЕКТ КОРОБА AVANTECH YOU, H187,NL270,АНТРАЦИТ</t>
  </si>
  <si>
    <t>КОМПЛЕКТ КОРОБА AVANTECH YOU, H187,NL300,АНТРАЦИТ</t>
  </si>
  <si>
    <t>КОМПЛЕКТ КОРОБА AVANTECH YOU, H187,NL350,АНТРАЦИТ</t>
  </si>
  <si>
    <t>КОМПЛЕКТ КОРОБА AVANTECH YOU, H187,NL400,АНТРАЦИТ</t>
  </si>
  <si>
    <t>КОМПЛЕКТ КОРОБА AVANTECH YOU, H187,NL450,АНТРАЦИТ</t>
  </si>
  <si>
    <t>КОМПЛЕКТ КОРОБА AVANTECH YOU, H187,NL500,АНТРАЦИТ</t>
  </si>
  <si>
    <t>КОМПЛЕКТ КОРОБА AVANTECH YOU, H187,NL550,АНТРАЦИТ</t>
  </si>
  <si>
    <t>КОМПЛЕКТ КОРОБА AVANTECH YOU, H187,NL600,АНТРАЦИТ</t>
  </si>
  <si>
    <t>КОМПЛЕКТ КОРОБА AVANTECH YOU, H187,NL650,АНТРАЦИТ</t>
  </si>
  <si>
    <t>КОМПЛЕКТ КОРОБА AVANTECH YOU, H251,NL350,АНТРАЦИТ</t>
  </si>
  <si>
    <t>КОМПЛЕКТ КОРОБА AVANTECH YOU, H251,NL400,АНТРАЦИТ</t>
  </si>
  <si>
    <t>КОМПЛЕКТ КОРОБА AVANTECH YOU, H251,NL450,АНТРАЦИТ</t>
  </si>
  <si>
    <t>КОМПЛЕКТ КОРОБА AVANTECH YOU, H251,NL500,АНТРАЦИТ</t>
  </si>
  <si>
    <t>КОМПЛЕКТ КОРОБА AVANTECH YOU, H251,NL550,АНТРАЦИТ</t>
  </si>
  <si>
    <t>КОМПЛЕКТ КОРОБА AVANTECH YOU, H251,NL600,АНТРАЦИТ</t>
  </si>
  <si>
    <t>КОМПЛЕКТ КОРОБА AVANTECH YOU, H251,NL650,АНТРАЦИТ</t>
  </si>
  <si>
    <t>КОМПЛЕКТ КОРОБА AVANTECH YOU INLAY, H187,NL350,АНТРАЦИТ</t>
  </si>
  <si>
    <t>КОМПЛЕКТ КОРОБА AVANTECH YOU INLAY, H187,NL400,АНТРАЦИТ</t>
  </si>
  <si>
    <t>КОМПЛЕКТ КОРОБА AVANTECH YOU INLAY, H187,NL450,АНТРАЦИТ</t>
  </si>
  <si>
    <t>КОМПЛЕКТ КОРОБА AVANTECH YOU INLAY, H187,NL500,АНТРАЦИТ</t>
  </si>
  <si>
    <t>КОМПЛЕКТ КОРОБА AVANTECH YOU INLAY, H187,NL550,АНТРАЦИТ</t>
  </si>
  <si>
    <t>КОМПЛЕКТ КОРОБА AVANTECH YOU INLAY, H187,NL600,АНТРАЦИТ</t>
  </si>
  <si>
    <t>КОМПЛЕКТ КОРОБА AVANTECH YOU INLAY, H187,NL650,АНТРАЦИТ</t>
  </si>
  <si>
    <t>БОКОВИНА ЯЩИКА AVANTECH YOU, H77,NL400,СЕРЕБРИСТАЯ,ЛЕВАЯ</t>
  </si>
  <si>
    <t>БОКОВИНА ЯЩИКА AVANTECH YOU, H77,NL400,СЕРЕБРИСТАЯ,ПРАВАЯ</t>
  </si>
  <si>
    <t>БОКОВИНА ЯЩИКА AVANTECH YOU, H77,NL450,СЕРЕБРИСТАЯ,ЛЕВАЯ</t>
  </si>
  <si>
    <t>БОКОВИНА ЯЩИКА AVANTECH YOU, H77,NL450,СЕРЕБРИСТАЯ,ПРАВАЯ</t>
  </si>
  <si>
    <t>БОКОВИНА ЯЩИКА AVANTECH YOU, H77,NL500,СЕРЕБРИСТАЯ,ЛЕВАЯ</t>
  </si>
  <si>
    <t>БОКОВИНА ЯЩИКА AVANTECH YOU, H77,NL500,СЕРЕБРИСТАЯ,ПРАВАЯ</t>
  </si>
  <si>
    <t>БОКОВИНА ЯЩИКА AVANTECH YOU, H77,NL550,СЕРЕБРИСТАЯ,ЛЕВАЯ</t>
  </si>
  <si>
    <t>БОКОВИНА ЯЩИКА AVANTECH YOU, H77,NL550,СЕРЕБРИСТАЯ,ПРАВАЯ</t>
  </si>
  <si>
    <t>БОКОВИНА ЯЩИКА AVANTECH YOU, H101,NL270,СЕРЕБРИСТАЯ,ЛЕВАЯ</t>
  </si>
  <si>
    <t>БОКОВИНА ЯЩИКА AVANTECH YOU, H101,NL270,СЕРЕБРИСТАЯ,ПРАВАЯ</t>
  </si>
  <si>
    <t>БОКОВИНА ЯЩИКА AVANTECH YOU, H101,NL300,СЕРЕБРИСТАЯ,ЛЕВАЯ</t>
  </si>
  <si>
    <t>БОКОВИНА ЯЩИКА AVANTECH YOU, H101,NL300,СЕРЕБРИСТАЯ,ПРАВАЯ</t>
  </si>
  <si>
    <t>БОКОВИНА ЯЩИКА AVANTECH YOU, H101,NL350,СЕРЕБРИСТАЯ,ЛЕВАЯ</t>
  </si>
  <si>
    <t>БОКОВИНА ЯЩИКА AVANTECH YOU, H101,NL350,СЕРЕБРИСТАЯ,ПРАВАЯ</t>
  </si>
  <si>
    <t>БОКОВИНА ЯЩИКА AVANTECH YOU, H101,NL400,СЕРЕБРИСТАЯ,ЛЕВАЯ</t>
  </si>
  <si>
    <t>БОКОВИНА ЯЩИКА AVANTECH YOU, H101,NL400,СЕРЕБРИСТАЯ,ПРАВАЯ</t>
  </si>
  <si>
    <t>БОКОВИНА ЯЩИКА AVANTECH YOU, H101,NL450,СЕРЕБРИСТАЯ,ЛЕВАЯ</t>
  </si>
  <si>
    <t>БОКОВИНА ЯЩИКА AVANTECH YOU, H101,NL450,СЕРЕБРИСТАЯ,ПРАВАЯ</t>
  </si>
  <si>
    <t>БОКОВИНА ЯЩИКА AVANTECH YOU, H101,NL500,СЕРЕБРИСТАЯ,ЛЕВАЯ</t>
  </si>
  <si>
    <t>БОКОВИНА ЯЩИКА AVANTECH YOU, H101,NL500,СЕРЕБРИСТАЯ,ПРАВАЯ</t>
  </si>
  <si>
    <t>БОКОВИНА ЯЩИКА AVANTECH YOU, H101,NL550,СЕРЕБРИСТАЯ,ЛЕВАЯ</t>
  </si>
  <si>
    <t>БОКОВИНА ЯЩИКА AVANTECH YOU, H101,NL550,СЕРЕБРИСТАЯ,ПРАВАЯ</t>
  </si>
  <si>
    <t>БОКОВИНА ЯЩИКА AVANTECH YOU, H101,NL600,СЕРЕБРИСТАЯ,ЛЕВАЯ</t>
  </si>
  <si>
    <t>БОКОВИНА ЯЩИКА AVANTECH YOU, H101,NL600,СЕРЕБРИСТАЯ,ПРАВАЯ</t>
  </si>
  <si>
    <t>БОКОВИНА ЯЩИКА AVANTECH YOU, H101,NL650,СЕРЕБРИСТАЯ,ЛЕВАЯ</t>
  </si>
  <si>
    <t>БОКОВИНА ЯЩИКА AVANTECH YOU, H101,NL650,СЕРЕБРИСТАЯ,ПРАВАЯ</t>
  </si>
  <si>
    <t>БОКОВИНА ЯЩИКА AVANTECH YOU, H139,NL300,СЕРЕБРИСТАЯ,ЛЕВАЯ</t>
  </si>
  <si>
    <t>БОКОВИНА ЯЩИКА AVANTECH YOU, H139,NL300,СЕРЕБРИСТАЯ,ПРАВАЯ</t>
  </si>
  <si>
    <t>БОКОВИНА ЯЩИКА AVANTECH YOU, H139,NL350,СЕРЕБРИСТАЯ,ЛЕВАЯ</t>
  </si>
  <si>
    <t>БОКОВИНА ЯЩИКА AVANTECH YOU, H139,NL350,СЕРЕБРИСТАЯ,ПРАВАЯ</t>
  </si>
  <si>
    <t>БОКОВИНА ЯЩИКА AVANTECH YOU, H139,NL400,СЕРЕБРИСТАЯ,ЛЕВАЯ</t>
  </si>
  <si>
    <t>БОКОВИНА ЯЩИКА AVANTECH YOU, H139,NL400,СЕРЕБРИСТАЯ,ПРАВАЯ</t>
  </si>
  <si>
    <t>БОКОВИНА ЯЩИКА AVANTECH YOU, H139,NL450,СЕРЕБРИСТАЯ,ЛЕВАЯ</t>
  </si>
  <si>
    <t>БОКОВИНА ЯЩИКА AVANTECH YOU, H139,NL450,СЕРЕБРИСТАЯ,ПРАВАЯ</t>
  </si>
  <si>
    <t>БОКОВИНА ЯЩИКА AVANTECH YOU, H139,NL500,СЕРЕБРИСТАЯ,ЛЕВАЯ</t>
  </si>
  <si>
    <t>БОКОВИНА ЯЩИКА AVANTECH YOU, H139,NL500,СЕРЕБРИСТАЯ,ПРАВАЯ</t>
  </si>
  <si>
    <t>БОКОВИНА ЯЩИКА AVANTECH YOU, H139,NL550,СЕРЕБРИСТАЯ,ЛЕВАЯ</t>
  </si>
  <si>
    <t>БОКОВИНА ЯЩИКА AVANTECH YOU, H139,NL550,СЕРЕБРИСТАЯ,ПРАВАЯ</t>
  </si>
  <si>
    <t>БОКОВИНА ЯЩИКА AVANTECH YOU, H139,NL600,СЕРЕБРИСТАЯ,ЛЕВАЯ</t>
  </si>
  <si>
    <t>БОКОВИНА ЯЩИКА AVANTECH YOU, H139,NL600,СЕРЕБРИСТАЯ,ПРАВАЯ</t>
  </si>
  <si>
    <t>БОКОВИНА ЯЩИКА AVANTECH YOU, H187,NL270,СЕРЕБРИСТАЯ,ЛЕВАЯ</t>
  </si>
  <si>
    <t>БОКОВИНА ЯЩИКА AVANTECH YOU, H187,NL270,СЕРЕБРИСТАЯ,ПРАВАЯ</t>
  </si>
  <si>
    <t>БОКОВИНА ЯЩИКА AVANTECH YOU, H187,NL300,СЕРЕБРИСТАЯ,ЛЕВАЯ</t>
  </si>
  <si>
    <t>БОКОВИНА ЯЩИКА AVANTECH YOU, H187,NL300,СЕРЕБРИСТАЯ,ПРАВАЯ</t>
  </si>
  <si>
    <t>БОКОВИНА ЯЩИКА AVANTECH YOU, H187,NL350,СЕРЕБРИСТАЯ,ЛЕВАЯ</t>
  </si>
  <si>
    <t>БОКОВИНА ЯЩИКА AVANTECH YOU, H187,NL350,СЕРЕБРИСТАЯ,ПРАВАЯ</t>
  </si>
  <si>
    <t>БОКОВИНА ЯЩИКА AVANTECH YOU, H187,NL400,СЕРЕБРИСТАЯ,ЛЕВАЯ</t>
  </si>
  <si>
    <t>БОКОВИНА ЯЩИКА AVANTECH YOU, H187,NL400,СЕРЕБРИСТАЯ,ПРАВАЯ</t>
  </si>
  <si>
    <t>БОКОВИНА ЯЩИКА AVANTECH YOU, H187,NL450,СЕРЕБРИСТАЯ,ЛЕВАЯ</t>
  </si>
  <si>
    <t>БОКОВИНА ЯЩИКА AVANTECH YOU, H187,NL450,СЕРЕБРИСТАЯ,ПРАВАЯ</t>
  </si>
  <si>
    <t>БОКОВИНА ЯЩИКА AVANTECH YOU, H187,NL500,СЕРЕБРИСТАЯ,ЛЕВАЯ</t>
  </si>
  <si>
    <t>БОКОВИНА ЯЩИКА AVANTECH YOU, H187,NL500,СЕРЕБРИСТАЯ,ПРАВАЯ</t>
  </si>
  <si>
    <t>БОКОВИНА ЯЩИКА AVANTECH YOU, H187,NL550,СЕРЕБРИСТАЯ,ЛЕВАЯ</t>
  </si>
  <si>
    <t>БОКОВИНА ЯЩИКА AVANTECH YOU, H187,NL550,СЕРЕБРИСТАЯ,ПРАВАЯ</t>
  </si>
  <si>
    <t>БОКОВИНА ЯЩИКА AVANTECH YOU, H187,NL600,СЕРЕБРИСТАЯ,ЛЕВАЯ</t>
  </si>
  <si>
    <t>БОКОВИНА ЯЩИКА AVANTECH YOU, H187,NL600,СЕРЕБРИСТАЯ,ПРАВАЯ</t>
  </si>
  <si>
    <t>БОКОВИНА ЯЩИКА AVANTECH YOU, H187,NL650,СЕРЕБРИСТАЯ,ЛЕВАЯ</t>
  </si>
  <si>
    <t>БОКОВИНА ЯЩИКА AVANTECH YOU, H187,NL650,СЕРЕБРИСТАЯ,ПРАВАЯ</t>
  </si>
  <si>
    <t>БОКОВИНА ЯЩИКА AVANTECH YOU, H251,NL350,СЕРЕБРИСТАЯ,ЛЕВАЯ</t>
  </si>
  <si>
    <t>БОКОВИНА ЯЩИКА AVANTECH YOU, H251,NL350,СЕРЕБРИСТАЯ,ПРАВАЯ</t>
  </si>
  <si>
    <t>БОКОВИНА ЯЩИКА AVANTECH YOU, H251,NL400,СЕРЕБРИСТАЯ,ЛЕВАЯ</t>
  </si>
  <si>
    <t>БОКОВИНА ЯЩИКА AVANTECH YOU, H251,NL400,СЕРЕБРИСТАЯ,ПРАВАЯ</t>
  </si>
  <si>
    <t>БОКОВИНА ЯЩИКА AVANTECH YOU, H251,NL450,СЕРЕБРИСТАЯ,ЛЕВАЯ</t>
  </si>
  <si>
    <t>БОКОВИНА ЯЩИКА AVANTECH YOU, H251,NL450,СЕРЕБРИСТАЯ,ПРАВАЯ</t>
  </si>
  <si>
    <t>БОКОВИНА ЯЩИКА AVANTECH YOU, H251,NL500,СЕРЕБРИСТАЯ,ЛЕВАЯ</t>
  </si>
  <si>
    <t>БОКОВИНА ЯЩИКА AVANTECH YOU, H251,NL500,СЕРЕБРИСТАЯ,ПРАВАЯ</t>
  </si>
  <si>
    <t>БОКОВИНА ЯЩИКА AVANTECH YOU, H251,NL550,СЕРЕБРИСТАЯ,ЛЕВАЯ</t>
  </si>
  <si>
    <t>БОКОВИНА ЯЩИКА AVANTECH YOU, H251,NL550,СЕРЕБРИСТАЯ,ПРАВАЯ</t>
  </si>
  <si>
    <t>БОКОВИНА ЯЩИКА AVANTECH YOU, H251,NL600,СЕРЕБРИСТАЯ,ЛЕВАЯ</t>
  </si>
  <si>
    <t>БОКОВИНА ЯЩИКА AVANTECH YOU, H251,NL600,СЕРЕБРИСТАЯ,ПРАВАЯ</t>
  </si>
  <si>
    <t>БОКОВИНА ЯЩИКА AVANTECH YOU, H251,NL650,СЕРЕБРИСТАЯ,ЛЕВАЯ</t>
  </si>
  <si>
    <t>БОКОВИНА ЯЩИКА AVANTECH YOU, H251,NL650,СЕРЕБРИСТАЯ,ПРАВАЯ</t>
  </si>
  <si>
    <t>БОКОВИНА ЯЩИКА AVANTECH YOU INLAY,H187,NL350,СЕРЕБРИСТАЯ, ЛЕВАЯ</t>
  </si>
  <si>
    <t>БОКОВИНА ЯЩИКА AVANTECH YOU INLAY,H187,NL350,СЕРЕБРИСТАЯ, ПРАВАЯ</t>
  </si>
  <si>
    <t>БОКОВИНА ЯЩИКА AVANTECH YOU INLAY,H187,NL400,СЕРЕБРИСТАЯ, ЛЕВАЯ</t>
  </si>
  <si>
    <t>БОКОВИНА ЯЩИКА AVANTECH YOU INLAY,H187,NL400,СЕРЕБРИСТАЯ, ПРАВАЯ</t>
  </si>
  <si>
    <t>БОКОВИНА ЯЩИКА AVANTECH YOU INLAY,H187,NL450,СЕРЕБРИСТАЯ, ЛЕВАЯ</t>
  </si>
  <si>
    <t>БОКОВИНА ЯЩИКА AVANTECH YOU INLAY,H187,NL450,СЕРЕБРИСТАЯ, ПРАВАЯ</t>
  </si>
  <si>
    <t>БОКОВИНА ЯЩИКА AVANTECH YOU INLAY,H187,NL500,СЕРЕБРИСТАЯ, ЛЕВАЯ</t>
  </si>
  <si>
    <t>БОКОВИНА ЯЩИКА AVANTECH YOU INLAY,H187,NL500,СЕРЕБРИСТАЯ, ПРАВАЯ</t>
  </si>
  <si>
    <t>БОКОВИНА ЯЩИКА AVANTECH YOU INLAY,H187,NL550,СЕРЕБРИСТАЯ, ЛЕВАЯ</t>
  </si>
  <si>
    <t>БОКОВИНА ЯЩИКА AVANTECH YOU INLAY,H187,NL550,СЕРЕБРИСТАЯ, ПРАВАЯ</t>
  </si>
  <si>
    <t>БОКОВИНА ЯЩИКА AVANTECH YOU INLAY,H187,NL600,СЕРЕБРИСТАЯ, ЛЕВАЯ</t>
  </si>
  <si>
    <t>БОКОВИНА ЯЩИКА AVANTECH YOU INLAY,H187,NL600,СЕРЕБРИСТАЯ, ПРАВАЯ</t>
  </si>
  <si>
    <t>БОКОВИНА ЯЩИКА AVANTECH YOU INLAY,H187,NL650,СЕРЕБРИСТАЯ, ЛЕВАЯ</t>
  </si>
  <si>
    <t>БОКОВИНА ЯЩИКА AVANTECH YOU INLAY,H187,NL650,СЕРЕБРИСТАЯ, ПРАВАЯ</t>
  </si>
  <si>
    <t>ЗАДНЯЯ СТЕНКА ЯЩИКА AVANTECH YOU,H77,KD16,KB600,СТАЛЬ, СЕРЕБРИСТАЯ</t>
  </si>
  <si>
    <t>ЗАДНЯЯ СТЕНКА ЯЩИКА AVANTECH YOU,H77,KD18,KB600,СТАЛЬ, СЕРЕБРИСТАЯ</t>
  </si>
  <si>
    <t>ЗАДНЯЯ СТЕНКА ЯЩИКА AVANTECH YOU,H101,KD16,KB300,СТАЛЬ, СЕРЕБРИСТАЯ</t>
  </si>
  <si>
    <t>ЗАДНЯЯ СТЕНКА ЯЩИКА AVANTECH YOU,H101,KD16,KB400,СТАЛЬ, СЕРЕБРИСТАЯ</t>
  </si>
  <si>
    <t>ЗАДНЯЯ СТЕНКА ЯЩИКА AVANTECH YOU,H101,KD16,KB450,СТАЛЬ, СЕРЕБРИСТАЯ</t>
  </si>
  <si>
    <t>ЗАДНЯЯ СТЕНКА ЯЩИКА AVANTECH YOU,H101,KD16,KB500,СТАЛЬ, СЕРЕБРИСТАЯ</t>
  </si>
  <si>
    <t>ЗАДНЯЯ СТЕНКА ЯЩИКА AVANTECH YOU,H101,KD16,KB600,СТАЛЬ, СЕРЕБРИСТАЯ</t>
  </si>
  <si>
    <t>ЗАДНЯЯ СТЕНКА ЯЩИКА AVANTECH YOU,H101,KD16,KB800,СТАЛЬ, СЕРЕБРИСТАЯ</t>
  </si>
  <si>
    <t>ЗАДНЯЯ СТЕНКА ЯЩИКА AVANTECH YOU,H101,KD16,KB900,СТАЛЬ, СЕРЕБРИСТАЯ</t>
  </si>
  <si>
    <t>ЗАДНЯЯ СТЕНКА ЯЩИКА AVANTECH YOU,H101,KD16,KB1000,СТАЛЬ, СЕРЕБРИСТАЯ</t>
  </si>
  <si>
    <t>ЗАДНЯЯ СТЕНКА ЯЩИКА AVANTECH YOU,H101,KD16,KB1200,СТАЛЬ, СЕРЕБРИСТАЯ</t>
  </si>
  <si>
    <t>ЗАДНЯЯ СТЕНКА ЯЩИКА AVANTECH YOU,H101,KD18,KB300,СТАЛЬ, СЕРЕБРИСТАЯ</t>
  </si>
  <si>
    <t>ЗАДНЯЯ СТЕНКА ЯЩИКА AVANTECH YOU,H101,KD18,KB400,СТАЛЬ, СЕРЕБРИСТАЯ</t>
  </si>
  <si>
    <t>ЗАДНЯЯ СТЕНКА ЯЩИКА AVANTECH YOU,H101,KD18,KB450,СТАЛЬ, СЕРЕБРИСТАЯ</t>
  </si>
  <si>
    <t>ЗАДНЯЯ СТЕНКА ЯЩИКА AVANTECH YOU,H101,KD18,KB500,СТАЛЬ, СЕРЕБРИСТАЯ</t>
  </si>
  <si>
    <t>ЗАДНЯЯ СТЕНКА ЯЩИКА AVANTECH YOU,H101,KD18,KB600,СТАЛЬ, СЕРЕБРИСТАЯ</t>
  </si>
  <si>
    <t>ЗАДНЯЯ СТЕНКА ЯЩИКА AVANTECH YOU,H101,KD18,KB800,СТАЛЬ, СЕРЕБРИСТАЯ</t>
  </si>
  <si>
    <t>ЗАДНЯЯ СТЕНКА ЯЩИКА AVANTECH YOU,H101,KD18,KB900,СТАЛЬ, СЕРЕБРИСТАЯ</t>
  </si>
  <si>
    <t>ЗАДНЯЯ СТЕНКА ЯЩИКА AVANTECH YOU,H101,KD18,KB1000,СТАЛЬ, СЕРЕБРИСТАЯ</t>
  </si>
  <si>
    <t>ЗАДНЯЯ СТЕНКА ЯЩИКА AVANTECH YOU,H101,KD18,KB1200,СТАЛЬ, СЕРЕБРИСТАЯ</t>
  </si>
  <si>
    <t>ЗАДНЯЯ СТЕНКА ЯЩИКА AVANTECH YOU,H139,KD16,KB300,СТАЛЬ, СЕРЕБРИСТАЯ</t>
  </si>
  <si>
    <t>ЗАДНЯЯ СТЕНКА ЯЩИКА AVANTECH YOU,H139,KD16,KB400,СТАЛЬ, СЕРЕБРИСТАЯ</t>
  </si>
  <si>
    <t>ЗАДНЯЯ СТЕНКА ЯЩИКА AVANTECH YOU,H139,KD16,KB450,СТАЛЬ, СЕРЕБРИСТАЯ</t>
  </si>
  <si>
    <t>ЗАДНЯЯ СТЕНКА ЯЩИКА AVANTECH YOU,H139,KD16,KB500,СТАЛЬ, СЕРЕБРИСТАЯ</t>
  </si>
  <si>
    <t>ЗАДНЯЯ СТЕНКА ЯЩИКА AVANTECH YOU,H139,KD16,KB600,СТАЛЬ, СЕРЕБРИСТАЯ</t>
  </si>
  <si>
    <t>ЗАДНЯЯ СТЕНКА ЯЩИКА AVANTECH YOU,H139,KD16,KB800,СТАЛЬ, СЕРЕБРИСТАЯ</t>
  </si>
  <si>
    <t>ЗАДНЯЯ СТЕНКА ЯЩИКА AVANTECH YOU,H139,KD16,KB900,СТАЛЬ, СЕРЕБРИСТАЯ</t>
  </si>
  <si>
    <t>ЗАДНЯЯ СТЕНКА ЯЩИКА AVANTECH YOU,H139,KD16,KB1000,СТАЛЬ, СЕРЕБРИСТАЯ</t>
  </si>
  <si>
    <t>ЗАДНЯЯ СТЕНКА ЯЩИКА AVANTECH YOU,H139,KD16,KB1200,СТАЛЬ, СЕРЕБРИСТАЯ</t>
  </si>
  <si>
    <t>ЗАДНЯЯ СТЕНКА ЯЩИКА AVANTECH YOU,H139,KD18,KB300,СТАЛЬ, СЕРЕБРИСТАЯ</t>
  </si>
  <si>
    <t>ЗАДНЯЯ СТЕНКА ЯЩИКА AVANTECH YOU,H139,KD18,KB400,СТАЛЬ, СЕРЕБРИСТАЯ</t>
  </si>
  <si>
    <t>ЗАДНЯЯ СТЕНКА ЯЩИКА AVANTECH YOU,H139,KD18,KB450,СТАЛЬ, СЕРЕБРИСТАЯ</t>
  </si>
  <si>
    <t>ЗАДНЯЯ СТЕНКА ЯЩИКА AVANTECH YOU,H139,KD18,KB500,СТАЛЬ, СЕРЕБРИСТАЯ</t>
  </si>
  <si>
    <t>ЗАДНЯЯ СТЕНКА ЯЩИКА AVANTECH YOU,H139,KD18,KB600,СТАЛЬ, СЕРЕБРИСТАЯ</t>
  </si>
  <si>
    <t>ЗАДНЯЯ СТЕНКА ЯЩИКА AVANTECH YOU,H139,KD18,KB800,СТАЛЬ, СЕРЕБРИСТАЯ</t>
  </si>
  <si>
    <t>ЗАДНЯЯ СТЕНКА ЯЩИКА AVANTECH YOU,H139,KD18,KB900,СТАЛЬ, СЕРЕБРИСТАЯ</t>
  </si>
  <si>
    <t>ЗАДНЯЯ СТЕНКА ЯЩИКА AVANTECH YOU,H139,KD18,KB1000,СТАЛЬ, СЕРЕБРИСТАЯ</t>
  </si>
  <si>
    <t>ЗАДНЯЯ СТЕНКА ЯЩИКА AVANTECH YOU,H139,KD18,KB1200,СТАЛЬ, СЕРЕБРИСТАЯ</t>
  </si>
  <si>
    <t>ЗАДНЯЯ СТЕНКА КОРОБА AVANTECH YOU,H187,KD16,KB300,СТАЛЬ, СЕРЕБРИСТАЯ</t>
  </si>
  <si>
    <t>ЗАДНЯЯ СТЕНКА КОРОБА AVANTECH YOU,H187,KD16,KB400,СТАЛЬ, СЕРЕБРИСТАЯ</t>
  </si>
  <si>
    <t>ЗАДНЯЯ СТЕНКА КОРОБА AVANTECH YOU,H187,KD16,KB450,СТАЛЬ, СЕРЕБРИСТАЯ</t>
  </si>
  <si>
    <t>ЗАДНЯЯ СТЕНКА КОРОБА AVANTECH YOU,H187,KD16,KB500,СТАЛЬ, СЕРЕБРИСТАЯ</t>
  </si>
  <si>
    <t>ЗАДНЯЯ СТЕНКА КОРОБА AVANTECH YOU,H187,KD16,KB600,СТАЛЬ, СЕРЕБРИСТАЯ</t>
  </si>
  <si>
    <t>ЗАДНЯЯ СТЕНКА КОРОБА AVANTECH YOU,H187,KD16,KB800,СТАЛЬ, СЕРЕБРИСТАЯ</t>
  </si>
  <si>
    <t>ЗАДНЯЯ СТЕНКА КОРОБА AVANTECH YOU,H187,KD16,KB900,СТАЛЬ, СЕРЕБРИСТАЯ</t>
  </si>
  <si>
    <t>ЗАДНЯЯ СТЕНКА КОРОБА AVANTECH YOU,H187,KD16,KB1000,СТАЛЬ, СЕРЕБРИСТАЯ</t>
  </si>
  <si>
    <t>ЗАДНЯЯ СТЕНКА КОРОБА AVANTECH YOU,H187,KD16,KB1200,СТАЛЬ, СЕРЕБРИСТАЯ</t>
  </si>
  <si>
    <t>ЗАДНЯЯ СТЕНКА КОРОБА AVANTECH YOU,H187,KD18,KB300,СТАЛЬ, СЕРЕБРИСТАЯ</t>
  </si>
  <si>
    <t>ЗАДНЯЯ СТЕНКА КОРОБА AVANTECH YOU,H187,KD18,KB400,СТАЛЬ, СЕРЕБРИСТАЯ</t>
  </si>
  <si>
    <t>ЗАДНЯЯ СТЕНКА КОРОБА AVANTECH YOU,H187,KD18,KB450,СТАЛЬ, СЕРЕБРИСТАЯ</t>
  </si>
  <si>
    <t>ЗАДНЯЯ СТЕНКА КОРОБА AVANTECH YOU,H187,KD18,KB500,СТАЛЬ, СЕРЕБРИСТАЯ</t>
  </si>
  <si>
    <t>ЗАДНЯЯ СТЕНКА КОРОБА AVANTECH YOU,H187,KD18,KB600,СТАЛЬ, СЕРЕБРИСТАЯ</t>
  </si>
  <si>
    <t>ЗАДНЯЯ СТЕНКА КОРОБА AVANTECH YOU,H187,KD18,KB800,СТАЛЬ, СЕРЕБРИСТАЯ</t>
  </si>
  <si>
    <t>ЗАДНЯЯ СТЕНКА КОРОБА AVANTECH YOU,H187,KD18,KB900,СТАЛЬ, СЕРЕБРИСТАЯ</t>
  </si>
  <si>
    <t>ЗАДНЯЯ СТЕНКА КОРОБА AVANTECH YOU,H187,KD18,KB1000,СТАЛЬ, СЕРЕБРИСТАЯ</t>
  </si>
  <si>
    <t>ЗАДНЯЯ СТЕНКА КОРОБА AVANTECH YOU,H187,KD18,KB1200,СТАЛЬ, СЕРЕБРИСТАЯ</t>
  </si>
  <si>
    <t>ЗАДНЯЯ СТЕНКА КОРОБА AVANTECH YOU,H251,KD16,KB300,СТАЛЬ, СЕРЕБРИСТАЯ</t>
  </si>
  <si>
    <t>ЗАДНЯЯ СТЕНКА КОРОБА AVANTECH YOU,H251,KD16,KB400,СТАЛЬ, СЕРЕБРИСТАЯ</t>
  </si>
  <si>
    <t>ЗАДНЯЯ СТЕНКА КОРОБА AVANTECH YOU,H251,KD16,KB450,СТАЛЬ, СЕРЕБРИСТАЯ</t>
  </si>
  <si>
    <t>ЗАДНЯЯ СТЕНКА КОРОБА AVANTECH YOU,H251,KD16,KB500,СТАЛЬ, СЕРЕБРИСТАЯ</t>
  </si>
  <si>
    <t>ЗАДНЯЯ СТЕНКА КОРОБА AVANTECH YOU,H251,KD16,KB600,СТАЛЬ, СЕРЕБРИСТАЯ</t>
  </si>
  <si>
    <t>ЗАДНЯЯ СТЕНКА КОРОБА AVANTECH YOU,H251,KD16,KB800,СТАЛЬ, СЕРЕБРИСТАЯ</t>
  </si>
  <si>
    <t>ЗАДНЯЯ СТЕНКА КОРОБА AVANTECH YOU,H251,KD16,KB900,СТАЛЬ, СЕРЕБРИСТАЯ</t>
  </si>
  <si>
    <t>ЗАДНЯЯ СТЕНКА КОРОБА AVANTECH YOU,H251,KD16,KB1000,СТАЛЬ, СЕРЕБРИСТАЯ</t>
  </si>
  <si>
    <t>ЗАДНЯЯ СТЕНКА КОРОБА AVANTECH YOU,H251,KD16,KB1200,СТАЛЬ, СЕРЕБРИСТАЯ</t>
  </si>
  <si>
    <t>ЗАДНЯЯ СТЕНКА КОРОБА AVANTECH YOU,H251,KD18,KB300,СТАЛЬ, СЕРЕБРИСТАЯ</t>
  </si>
  <si>
    <t>ЗАДНЯЯ СТЕНКА КОРОБА AVANTECH YOU,H251,KD18,KB400,СТАЛЬ, СЕРЕБРИСТАЯ</t>
  </si>
  <si>
    <t>ЗАДНЯЯ СТЕНКА КОРОБА AVANTECH YOU,H251,KD18,KB450,СТАЛЬ, СЕРЕБРИСТАЯ</t>
  </si>
  <si>
    <t>ЗАДНЯЯ СТЕНКА КОРОБА AVANTECH YOU,H251,KD18,KB500,СТАЛЬ, СЕРЕБРИСТАЯ</t>
  </si>
  <si>
    <t>ЗАДНЯЯ СТЕНКА КОРОБА AVANTECH YOU,H251,KD18,KB600,СТАЛЬ, СЕРЕБРИСТАЯ</t>
  </si>
  <si>
    <t>ЗАДНЯЯ СТЕНКА КОРОБА AVANTECH YOU,H251,KD18,KB800,СТАЛЬ, СЕРЕБРИСТАЯ</t>
  </si>
  <si>
    <t>ЗАДНЯЯ СТЕНКА КОРОБА AVANTECH YOU,H251,KD18,KB900,СТАЛЬ, СЕРЕБРИСТАЯ</t>
  </si>
  <si>
    <t>ЗАДНЯЯ СТЕНКА КОРОБА AVANTECH YOU,H251,KD18,KB1000,СТАЛЬ, СЕРЕБРИСТАЯ</t>
  </si>
  <si>
    <t>ЗАДНЯЯ СТЕНКА КОРОБА AVANTECH YOU,H251,KD18,KB1200,СТАЛЬ, СЕРЕБРИСТАЯ</t>
  </si>
  <si>
    <t>ЗАДНЯЯ СТЕНКА ЯЩИКА AVANTECH YOU,H101,L2000,АЛЮМИНИЙ, СЕРЕБРИСТАЯ</t>
  </si>
  <si>
    <t>ЗАДНЯЯ СТЕНКА ЯЩИКА AVANTECH YOU,H139,L2000,АЛЮМИНИЙ, СЕРЕБРИСТАЯ</t>
  </si>
  <si>
    <t>ЗАДНЯЯ СТЕНКА КОРОБА AVANTECH YOU,H187,L2000,АЛЮМИНИЙ, СЕРЕБРИСТАЯ</t>
  </si>
  <si>
    <t>ЗАДНЯЯ СТЕНКА КОРОБА AVANTECH YOU,H251,L2000,АЛЮМИНИЙ, СЕРЕБРИСТАЯ</t>
  </si>
  <si>
    <t>СОЕДИНИТЕЛЬ ЗАДНЕЙ СТЕНКИ AVANTECH YOU,H101,СЕРЕБРИСТЫЙ, ЛЕВЫЙ</t>
  </si>
  <si>
    <t>СОЕДИНИТЕЛЬ ЗАДНЕЙ СТЕНКИ AVANTECH YOU,H101,СЕРЕБРИСТЫЙ, ПРАВЫЙ</t>
  </si>
  <si>
    <t>СОЕДИНИТЕЛЬ ЗАДНЕЙ СТЕНКИ AVANTECH YOU,H139,СЕРЕБРИСТЫЙ, ЛЕВЫЙ</t>
  </si>
  <si>
    <t>СОЕДИНИТЕЛЬ ЗАДНЕЙ СТЕНКИ AVANTECH YOU,H139,СЕРЕБРИСТЫЙ, ПРАВЫЙ</t>
  </si>
  <si>
    <t>СОЕДИНИТЕЛЬ ЗАДНЕЙ СТЕНКИ AVANTECH YOU,H187,СЕРЕБРИСТЫЙ, ЛЕВЫЙ</t>
  </si>
  <si>
    <t>СОЕДИНИТЕЛЬ ЗАДНЕЙ СТЕНКИ AVANTECH YOU,H187,СЕРЕБРИСТЫЙ, ПРАВЫЙ</t>
  </si>
  <si>
    <t>СОЕДИНИТЕЛЬ ЗАДНЕЙ СТЕНКИ AVANTECH YOU,H251,СЕРЕБРИСТЫЙ, ЛЕВЫЙ</t>
  </si>
  <si>
    <t>СОЕДИНИТЕЛЬ ЗАДНЕЙ СТЕНКИ AVANTECH YOU,H251,СЕРЕБРИСТЫЙ, ПРАВЫЙ</t>
  </si>
  <si>
    <t>ПЕРЕДНЯЯ ПАНЕЛЬ ВНУТРЕННЕГО ЯЩИКА AVANTECH YOU,H101,L2000, АЛЮМИНИЙ,СЕРЕБРИСТАЯ</t>
  </si>
  <si>
    <t>ПЕРЕДНЯЯ ПАНЕЛЬ ВНУТРЕННЕГО ЯЩИКА AVANTECH YOU,H139,L2000, АЛЮМИНИЙ,СЕРЕБРИСТАЯ</t>
  </si>
  <si>
    <t>ПЕРЕДНЯЯ ПАНЕЛЬ ВНУТРЕННЕГО КОРОБА AVANTECH YOU,H187, L2000,АЛЮМИНИЙ,СЕРЕБРИСТАЯ</t>
  </si>
  <si>
    <t>КОМПЛЕКТ СОЕДИНИТЕЛЕЙ ПЕРЕДНЕЙ ПАНЕЛИ ВНУТР. ЯЩИКА AVANTECH YOU,H101,СЕРЕБРИСТЫЙ</t>
  </si>
  <si>
    <t>КОМПЛЕКТ СОЕДИНИТЕЛЕЙ ПЕРЕДНЕЙ ПАНЕЛИ ВНУТР. ЯЩИКА AVANTECH YOU,H139,СЕРЕБРИСТЫЙ</t>
  </si>
  <si>
    <t>КОМПЛЕКТ СОЕДИНИТЕЛЕЙ ПЕРЕДНЕЙ ПАНЕЛИ ВНУТР. ЯЩИКА AVANTECH YOU,H187,СЕРЕБРИСТЫЙ</t>
  </si>
  <si>
    <t>КОМПЛЕКТ СОЕДИНИТЕЛЕЙ ПЕРЕДНЕЙ ПАНЕЛИ ВНУТР. ЯЩИКА AVANTECH YOU INLAY,H187,СЕРЕБРИСТЫЙ</t>
  </si>
  <si>
    <t>ФИКСАТОР ПЕРЕДНЕЙ ПАНЕЛИ ВНУТРЕННЕГО ЯЩИКА AVANTECH YOU,H101,СЕРЕБРИСТЫЙ</t>
  </si>
  <si>
    <t>ПЕРЕДНЯЯ ПАНЕЛЬ ВНУТРЕННЕГО ЯЩИКА AVANTECH YOU, H101,KD16,KB300,СЕРЕБРИСТАЯ</t>
  </si>
  <si>
    <t>ПЕРЕДНЯЯ ПАНЕЛЬ ВНУТРЕННЕГО ЯЩИКА AVANTECH YOU, H101,KD16,KB400,СЕРЕБРИСТАЯ</t>
  </si>
  <si>
    <t>ПЕРЕДНЯЯ ПАНЕЛЬ ВНУТРЕННЕГО ЯЩИКА AVANTECH YOU, H101,KD16,KB450,СЕРЕБРИСТАЯ</t>
  </si>
  <si>
    <t>ПЕРЕДНЯЯ ПАНЕЛЬ ВНУТРЕННЕГО ЯЩИКА AVANTECH YOU, H101,KD16,KB500,СЕРЕБРИСТАЯ</t>
  </si>
  <si>
    <t>ПЕРЕДНЯЯ ПАНЕЛЬ ВНУТРЕННЕГО ЯЩИКА AVANTECH YOU, H101,KD16,KB600,СЕРЕБРИСТАЯ</t>
  </si>
  <si>
    <t>ПЕРЕДНЯЯ ПАНЕЛЬ ВНУТРЕННЕГО ЯЩИКА AVANTECH YOU, H101,KD16,KB800,СЕРЕБРИСТАЯ</t>
  </si>
  <si>
    <t>ПЕРЕДНЯЯ ПАНЕЛЬ ВНУТРЕННЕГО ЯЩИКА AVANTECH YOU, H101,KD16,KB900,СЕРЕБРИСТАЯ</t>
  </si>
  <si>
    <t>ПЕРЕДНЯЯ ПАНЕЛЬ ВНУТРЕННЕГО ЯЩИКА AVANTECH YOU, H101,KD16,KB1000,СЕРЕБРИСТАЯ</t>
  </si>
  <si>
    <t>ПЕРЕДНЯЯ ПАНЕЛЬ ВНУТРЕННЕГО ЯЩИКА AVANTECH YOU, H101,KD16,KB1200,СЕРЕБРИСТАЯ</t>
  </si>
  <si>
    <t>ПЕРЕДНЯЯ ПАНЕЛЬ ВНУТРЕННЕГО ЯЩИКА AVANTECH YOU, H101,KD18,KB300,СЕРЕБРИСТАЯ</t>
  </si>
  <si>
    <t>ПЕРЕДНЯЯ ПАНЕЛЬ ВНУТРЕННЕГО ЯЩИКА AVANTECH YOU, H101,KD18,KB400,СЕРЕБРИСТАЯ</t>
  </si>
  <si>
    <t>ПЕРЕДНЯЯ ПАНЕЛЬ ВНУТРЕННЕГО ЯЩИКА AVANTECH YOU, H101,KD18,KB450,СЕРЕБРИСТАЯ</t>
  </si>
  <si>
    <t>ПЕРЕДНЯЯ ПАНЕЛЬ ВНУТРЕННЕГО ЯЩИКА AVANTECH YOU, H101,KD18,KB500,СЕРЕБРИСТАЯ</t>
  </si>
  <si>
    <t>ПЕРЕДНЯЯ ПАНЕЛЬ ВНУТРЕННЕГО ЯЩИКА AVANTECH YOU, H101,KD18,KB600,СЕРЕБРИСТАЯ</t>
  </si>
  <si>
    <t>ПЕРЕДНЯЯ ПАНЕЛЬ ВНУТРЕННЕГО ЯЩИКА AVANTECH YOU, H101,KD18,KB800,СЕРЕБРИСТАЯ</t>
  </si>
  <si>
    <t>ПЕРЕДНЯЯ ПАНЕЛЬ ВНУТРЕННЕГО ЯЩИКА AVANTECH YOU, H101,KD18,KB900,СЕРЕБРИСТАЯ</t>
  </si>
  <si>
    <t>ПЕРЕДНЯЯ ПАНЕЛЬ ВНУТРЕННЕГО ЯЩИКА AVANTECH YOU, H101,KD18,KB1000,СЕРЕБРИСТАЯ</t>
  </si>
  <si>
    <t>ПЕРЕДНЯЯ ПАНЕЛЬ ВНУТРЕННЕГО ЯЩИКА AVANTECH YOU, H101,KD18,KB1200,СЕРЕБРИСТАЯ</t>
  </si>
  <si>
    <t>ПЕРЕДНЯЯ ПАНЕЛЬ ВНУТРЕННЕГО ЯЩИКА AVANTECH YOU, H139,KD16,KB300,СЕРЕБРИСТАЯ</t>
  </si>
  <si>
    <t>ПЕРЕДНЯЯ ПАНЕЛЬ ВНУТРЕННЕГО ЯЩИКА AVANTECH YOU, H139,KD16,KB400,СЕРЕБРИСТАЯ</t>
  </si>
  <si>
    <t>ПЕРЕДНЯЯ ПАНЕЛЬ ВНУТРЕННЕГО ЯЩИКА AVANTECH YOU, H139,KD16,KB450,СЕРЕБРИСТАЯ</t>
  </si>
  <si>
    <t>ПЕРЕДНЯЯ ПАНЕЛЬ ВНУТРЕННЕГО ЯЩИКА AVANTECH YOU, H139,KD16,KB500,СЕРЕБРИСТАЯ</t>
  </si>
  <si>
    <t>ПЕРЕДНЯЯ ПАНЕЛЬ ВНУТРЕННЕГО ЯЩИКА AVANTECH YOU, H139,KD16,KB600,СЕРЕБРИСТАЯ</t>
  </si>
  <si>
    <t>ПЕРЕДНЯЯ ПАНЕЛЬ ВНУТРЕННЕГО ЯЩИКА AVANTECH YOU, H139,KD16,KB800,СЕРЕБРИСТАЯ</t>
  </si>
  <si>
    <t>ПЕРЕДНЯЯ ПАНЕЛЬ ВНУТРЕННЕГО ЯЩИКА AVANTECH YOU, H139,KD16,KB900,СЕРЕБРИСТАЯ</t>
  </si>
  <si>
    <t>ПЕРЕДНЯЯ ПАНЕЛЬ ВНУТРЕННЕГО ЯЩИКА AVANTECH YOU, H139,KD16,KB1000,СЕРЕБРИСТАЯ</t>
  </si>
  <si>
    <t>ПЕРЕДНЯЯ ПАНЕЛЬ ВНУТРЕННЕГО ЯЩИКА AVANTECH YOU, H139,KD16,KB1200,СЕРЕБРИСТАЯ</t>
  </si>
  <si>
    <t>ПЕРЕДНЯЯ ПАНЕЛЬ ВНУТРЕННЕГО ЯЩИКА AVANTECH YOU, H139,KD18,KB300,СЕРЕБРИСТАЯ</t>
  </si>
  <si>
    <t>ПЕРЕДНЯЯ ПАНЕЛЬ ВНУТРЕННЕГО ЯЩИКА AVANTECH YOU, H139,KD18,KB400,СЕРЕБРИСТАЯ</t>
  </si>
  <si>
    <t>ПЕРЕДНЯЯ ПАНЕЛЬ ВНУТРЕННЕГО ЯЩИКА AVANTECH YOU, H139,KD18,KB450,СЕРЕБРИСТАЯ</t>
  </si>
  <si>
    <t>ПЕРЕДНЯЯ ПАНЕЛЬ ВНУТРЕННЕГО ЯЩИКА AVANTECH YOU, H139,KD18,KB500,СЕРЕБРИСТАЯ</t>
  </si>
  <si>
    <t>ПЕРЕДНЯЯ ПАНЕЛЬ ВНУТРЕННЕГО ЯЩИКА AVANTECH YOU, H139,KD18,KB600,СЕРЕБРИСТАЯ</t>
  </si>
  <si>
    <t>ПЕРЕДНЯЯ ПАНЕЛЬ ВНУТРЕННЕГО ЯЩИКА AVANTECH YOU, H139,KD18,KB800,СЕРЕБРИСТАЯ</t>
  </si>
  <si>
    <t>ПЕРЕДНЯЯ ПАНЕЛЬ ВНУТРЕННЕГО ЯЩИКА AVANTECH YOU, H139,KD18,KB900,СЕРЕБРИСТАЯ</t>
  </si>
  <si>
    <t>ПЕРЕДНЯЯ ПАНЕЛЬ ВНУТРЕННЕГО ЯЩИКА AVANTECH YOU, H139,KD18,KB1000,СЕРЕБРИСТАЯ</t>
  </si>
  <si>
    <t>ПЕРЕДНЯЯ ПАНЕЛЬ ВНУТРЕННЕГО ЯЩИКА AVANTECH YOU, H139,KD18,KB1200,СЕРЕБРИСТАЯ</t>
  </si>
  <si>
    <t>ПЕРЕДНЯЯ ПАНЕЛЬ ВНУТРЕННЕГО КОРОБА AVANTECH YOU, H187,KD16,KB300,СЕРЕБРИСТАЯ</t>
  </si>
  <si>
    <t>ПЕРЕДНЯЯ ПАНЕЛЬ ВНУТРЕННЕГО КОРОБА AVANTECH YOU, H187,KD16,KB400,СЕРЕБРИСТАЯ</t>
  </si>
  <si>
    <t>ПЕРЕДНЯЯ ПАНЕЛЬ ВНУТРЕННЕГО КОРОБА AVANTECH YOU, H187,KD16,KB450,СЕРЕБРИСТАЯ</t>
  </si>
  <si>
    <t>ПЕРЕДНЯЯ ПАНЕЛЬ ВНУТРЕННЕГО КОРОБА AVANTECH YOU, H187,KD16,KB500,СЕРЕБРИСТАЯ</t>
  </si>
  <si>
    <t>ПЕРЕДНЯЯ ПАНЕЛЬ ВНУТРЕННЕГО КОРОБА AVANTECH YOU, H187,KD16,KB600,СЕРЕБРИСТАЯ</t>
  </si>
  <si>
    <t>ПЕРЕДНЯЯ ПАНЕЛЬ ВНУТРЕННЕГО КОРОБА AVANTECH YOU, H187,KD16,KB800,СЕРЕБРИСТАЯ</t>
  </si>
  <si>
    <t>ПЕРЕДНЯЯ ПАНЕЛЬ ВНУТРЕННЕГО КОРОБА AVANTECH YOU, H187,KD16,KB900,СЕРЕБРИСТАЯ</t>
  </si>
  <si>
    <t>ПЕРЕДНЯЯ ПАНЕЛЬ ВНУТРЕННЕГО КОРОБА AVANTECH YOU, H187,KD16,KB1000,СЕРЕБРИСТАЯ</t>
  </si>
  <si>
    <t>ПЕРЕДНЯЯ ПАНЕЛЬ ВНУТРЕННЕГО КОРОБА AVANTECH YOU, H187,KD16,KB1200,СЕРЕБРИСТАЯ</t>
  </si>
  <si>
    <t>ПЕРЕДНЯЯ ПАНЕЛЬ ВНУТРЕННЕГО КОРОБА AVANTECH YOU, H187,KD18,KB300,СЕРЕБРИСТАЯ</t>
  </si>
  <si>
    <t>ПЕРЕДНЯЯ ПАНЕЛЬ ВНУТРЕННЕГО КОРОБА AVANTECH YOU, H187,KD18,KB400,СЕРЕБРИСТАЯ</t>
  </si>
  <si>
    <t>ПЕРЕДНЯЯ ПАНЕЛЬ ВНУТРЕННЕГО КОРОБА AVANTECH YOU, H187,KD18,KB450,СЕРЕБРИСТАЯ</t>
  </si>
  <si>
    <t>ПЕРЕДНЯЯ ПАНЕЛЬ ВНУТРЕННЕГО КОРОБА AVANTECH YOU, H187,KD18,KB500,СЕРЕБРИСТАЯ</t>
  </si>
  <si>
    <t>ПЕРЕДНЯЯ ПАНЕЛЬ ВНУТРЕННЕГО КОРОБА AVANTECH YOU, H187,KD18,KB600,СЕРЕБРИСТАЯ</t>
  </si>
  <si>
    <t>ПЕРЕДНЯЯ ПАНЕЛЬ ВНУТРЕННЕГО КОРОБА AVANTECH YOU, H187,KD18,KB800,СЕРЕБРИСТАЯ</t>
  </si>
  <si>
    <t>ПЕРЕДНЯЯ ПАНЕЛЬ ВНУТРЕННЕГО КОРОБА AVANTECH YOU, H187,KD18,KB900,СЕРЕБРИСТАЯ</t>
  </si>
  <si>
    <t>ПЕРЕДНЯЯ ПАНЕЛЬ ВНУТРЕННЕГО КОРОБА AVANTECH YOU, H187,KD18,KB1000,СЕРЕБРИСТАЯ</t>
  </si>
  <si>
    <t>ПЕРЕДНЯЯ ПАНЕЛЬ ВНУТРЕННЕГО КОРОБА AVANTECH YOU, H187,KD18,KB1200,СЕРЕБРИСТАЯ</t>
  </si>
  <si>
    <t>ПЕРЕДНЯЯ ПАНЕЛЬ ВНУТРЕННЕГО КОРОБА AVANTECH YOU INLAY, H187,KD16,KB300,СЕРЕБРИСТАЯ</t>
  </si>
  <si>
    <t>ПЕРЕДНЯЯ ПАНЕЛЬ ВНУТРЕННЕГО КОРОБА AVANTECH YOU INLAY, H187,KD16,KB400,СЕРЕБРИСТАЯ</t>
  </si>
  <si>
    <t>ПЕРЕДНЯЯ ПАНЕЛЬ ВНУТРЕННЕГО КОРОБА AVANTECH YOU INLAY, H187,KD16,KB450,СЕРЕБРИСТАЯ</t>
  </si>
  <si>
    <t>ПЕРЕДНЯЯ ПАНЕЛЬ ВНУТРЕННЕГО КОРОБА AVANTECH YOU INLAY, H187,KD16,KB500,СЕРЕБРИСТАЯ</t>
  </si>
  <si>
    <t>ПЕРЕДНЯЯ ПАНЕЛЬ ВНУТРЕННЕГО КОРОБА AVANTECH YOU INLAY, H187,KD16,KB600,СЕРЕБРИСТАЯ</t>
  </si>
  <si>
    <t>ПЕРЕДНЯЯ ПАНЕЛЬ ВНУТРЕННЕГО КОРОБА AVANTECH YOU INLAY, H187,KD16,KB800,СЕРЕБРИСТАЯ</t>
  </si>
  <si>
    <t>ПЕРЕДНЯЯ ПАНЕЛЬ ВНУТРЕННЕГО КОРОБА AVANTECH YOU INLAY, H187,KD16,KB900,СЕРЕБРИСТАЯ</t>
  </si>
  <si>
    <t>ПЕРЕДНЯЯ ПАНЕЛЬ ВНУТРЕННЕГО КОРОБА AVANTECH YOU INLAY, H187,KD16,KB1000,СЕРЕБРИСТАЯ</t>
  </si>
  <si>
    <t>ПЕРЕДНЯЯ ПАНЕЛЬ ВНУТРЕННЕГО КОРОБА AVANTECH YOU INLAY, H187,KD16,KB1200,СЕРЕБРИСТАЯ</t>
  </si>
  <si>
    <t>ПЕРЕДНЯЯ ПАНЕЛЬ ВНУТРЕННЕГО КОРОБА AVANTECH YOU INLAY, H187,KD18,KB300,СЕРЕБРИСТАЯ</t>
  </si>
  <si>
    <t>ПЕРЕДНЯЯ ПАНЕЛЬ ВНУТРЕННЕГО КОРОБА AVANTECH YOU INLAY, H187,KD18,KB400,СЕРЕБРИСТАЯ</t>
  </si>
  <si>
    <t>ПЕРЕДНЯЯ ПАНЕЛЬ ВНУТРЕННЕГО КОРОБА AVANTECH YOU INLAY, H187,KD18,KB450,СЕРЕБРИСТАЯ</t>
  </si>
  <si>
    <t>ПЕРЕДНЯЯ ПАНЕЛЬ ВНУТРЕННЕГО КОРОБА AVANTECH YOU INLAY, H187,KD18,KB500,СЕРЕБРИСТАЯ</t>
  </si>
  <si>
    <t>ПЕРЕДНЯЯ ПАНЕЛЬ ВНУТРЕННЕГО КОРОБА AVANTECH YOU INLAY, H187,KD18,KB600,СЕРЕБРИСТАЯ</t>
  </si>
  <si>
    <t>ПЕРЕДНЯЯ ПАНЕЛЬ ВНУТРЕННЕГО КОРОБА AVANTECH YOU INLAY, H187,KD18,KB800,СЕРЕБРИСТАЯ</t>
  </si>
  <si>
    <t>ПЕРЕДНЯЯ ПАНЕЛЬ ВНУТРЕННЕГО КОРОБА AVANTECH YOU INLAY, H187,KD18,KB900,СЕРЕБРИСТАЯ</t>
  </si>
  <si>
    <t>ПЕРЕДНЯЯ ПАНЕЛЬ ВНУТРЕННЕГО КОРОБА AVANTECH YOU INLAY, H187,KD18,KB1000,СЕРЕБРИСТАЯ</t>
  </si>
  <si>
    <t>ПЕРЕДНЯЯ ПАНЕЛЬ ВНУТРЕННЕГО КОРОБА AVANTECH YOU INLAY, H187,KD18,KB1200,СЕРЕБРИСТАЯ</t>
  </si>
  <si>
    <t>ПРОФИЛЬ ДЛЯ ПЕРЕДНЕЙ ПАНЕЛИ ВНУТРЕННЕГО КОРОБА AVANTECH YOU,H187,L2000,СЕРЕБРИСТЫЙ</t>
  </si>
  <si>
    <t>КОМПЛЕКТ СОЕДИНИТЕЛЕЙ ПЕРЕДНЕЙ ПАНЕЛИ ВНУТР. КОРОБА AVANTECH YOU,H187,СЕРЕБРИСТЫЙ</t>
  </si>
  <si>
    <t>КОМПЛЕКТ СОЕДИНИТЕЛЕЙ ПЕРЕДНЕЙ ПАНЕЛИ ВНУТР. КОРОБА AVANTECH YOU INLAY,H187,СЕРЕБРИСТЫЙ</t>
  </si>
  <si>
    <t>ЗАГЛУШКА НА БОКОВИНУ AVANTECH YOU,С ЛОГОТИПОМ HETTICH, СЕРЕБРИСТАЯ</t>
  </si>
  <si>
    <t>U-ОБРАЗНАЯ СТЕНКА ДЛЯ ЯЩИКА ПОД МОЙКУ,СТАЛЬ,СЕРАЯ</t>
  </si>
  <si>
    <t>П-ОБРАЗНАЯ СТЕНКА ДЛЯ ЯЩИКА ПОД МОЙКУ,СТАЛЬ,СЕРАЯ</t>
  </si>
  <si>
    <t>БОКОВИНА ЯЩИКА AVANTECH YOU, H77,NL400,БЕЛАЯ,ЛЕВАЯ</t>
  </si>
  <si>
    <t>БОКОВИНА ЯЩИКА AVANTECH YOU, H77,NL400,БЕЛАЯ,ПРАВАЯ</t>
  </si>
  <si>
    <t>БОКОВИНА ЯЩИКА AVANTECH YOU, H77,NL450,БЕЛАЯ,ЛЕВАЯ</t>
  </si>
  <si>
    <t>БОКОВИНА ЯЩИКА AVANTECH YOU, H77,NL450,БЕЛАЯ,ПРАВАЯ</t>
  </si>
  <si>
    <t>БОКОВИНА ЯЩИКА AVANTECH YOU, H77,NL500,БЕЛАЯ,ЛЕВАЯ</t>
  </si>
  <si>
    <t>БОКОВИНА ЯЩИКА AVANTECH YOU, H77,NL500,БЕЛАЯ,ПРАВАЯ</t>
  </si>
  <si>
    <t>БОКОВИНА ЯЩИКА AVANTECH YOU, H77,NL550,БЕЛАЯ,ЛЕВАЯ</t>
  </si>
  <si>
    <t>БОКОВИНА ЯЩИКА AVANTECH YOU, H77,NL550,БЕЛАЯ,ПРАВАЯ</t>
  </si>
  <si>
    <t>БОКОВИНА ЯЩИКА AVANTECH YOU, H101,NL270,БЕЛАЯ,ЛЕВАЯ</t>
  </si>
  <si>
    <t>БОКОВИНА ЯЩИКА AVANTECH YOU, H101,NL270,БЕЛАЯ,ПРАВАЯ</t>
  </si>
  <si>
    <t>БОКОВИНА ЯЩИКА AVANTECH YOU, H101,NL300,БЕЛАЯ,ЛЕВАЯ</t>
  </si>
  <si>
    <t>БОКОВИНА ЯЩИКА AVANTECH YOU, H101,NL300,БЕЛАЯ,ПРАВАЯ</t>
  </si>
  <si>
    <t>БОКОВИНА ЯЩИКА AVANTECH YOU, H101,NL350,БЕЛАЯ,ЛЕВАЯ</t>
  </si>
  <si>
    <t>БОКОВИНА ЯЩИКА AVANTECH YOU, H101,NL350,БЕЛАЯ,ПРАВАЯ</t>
  </si>
  <si>
    <t>БОКОВИНА ЯЩИКА AVANTECH YOU, H101,NL400,БЕЛАЯ,ЛЕВАЯ</t>
  </si>
  <si>
    <t>БОКОВИНА ЯЩИКА AVANTECH YOU, H101,NL400,БЕЛАЯ,ПРАВАЯ</t>
  </si>
  <si>
    <t>БОКОВИНА ЯЩИКА AVANTECH YOU, H101,NL450,БЕЛАЯ,ЛЕВАЯ</t>
  </si>
  <si>
    <t>БОКОВИНА ЯЩИКА AVANTECH YOU, H101,NL450,БЕЛАЯ,ПРАВАЯ</t>
  </si>
  <si>
    <t>БОКОВИНА ЯЩИКА AVANTECH YOU, H101,NL500,БЕЛАЯ,ЛЕВАЯ</t>
  </si>
  <si>
    <t>БОКОВИНА ЯЩИКА AVANTECH YOU, H101,NL500,БЕЛАЯ,ПРАВАЯ</t>
  </si>
  <si>
    <t>БОКОВИНА ЯЩИКА AVANTECH YOU, H101,NL550,БЕЛАЯ,ЛЕВАЯ</t>
  </si>
  <si>
    <t>БОКОВИНА ЯЩИКА AVANTECH YOU, H101,NL550,БЕЛАЯ,ПРАВАЯ</t>
  </si>
  <si>
    <t>БОКОВИНА ЯЩИКА AVANTECH YOU, H101,NL600,БЕЛАЯ,ЛЕВАЯ</t>
  </si>
  <si>
    <t>БОКОВИНА ЯЩИКА AVANTECH YOU, H101,NL600,БЕЛАЯ,ПРАВАЯ</t>
  </si>
  <si>
    <t>БОКОВИНА ЯЩИКА AVANTECH YOU, H101,NL650,БЕЛАЯ,ЛЕВАЯ</t>
  </si>
  <si>
    <t>БОКОВИНА ЯЩИКА AVANTECH YOU, H101,NL650,БЕЛАЯ,ПРАВАЯ</t>
  </si>
  <si>
    <t>БОКОВИНА ЯЩИКА AVANTECH YOU, H139,NL300,БЕЛАЯ,ЛЕВАЯ</t>
  </si>
  <si>
    <t>БОКОВИНА ЯЩИКА AVANTECH YOU, H139,NL300,БЕЛАЯ,ПРАВАЯ</t>
  </si>
  <si>
    <t>БОКОВИНА ЯЩИКА AVANTECH YOU, H139,NL350,БЕЛАЯ,ЛЕВАЯ</t>
  </si>
  <si>
    <t>БОКОВИНА ЯЩИКА AVANTECH YOU, H139,NL350,БЕЛАЯ,ПРАВАЯ</t>
  </si>
  <si>
    <t>БОКОВИНА ЯЩИКА AVANTECH YOU, H139,NL400,БЕЛАЯ,ЛЕВАЯ</t>
  </si>
  <si>
    <t>БОКОВИНА ЯЩИКА AVANTECH YOU, H139,NL400,БЕЛАЯ,ПРАВАЯ</t>
  </si>
  <si>
    <t>БОКОВИНА ЯЩИКА AVANTECH YOU, H139,NL450,БЕЛАЯ,ЛЕВАЯ</t>
  </si>
  <si>
    <t>БОКОВИНА ЯЩИКА AVANTECH YOU, H139,NL450,БЕЛАЯ,ПРАВАЯ</t>
  </si>
  <si>
    <t>БОКОВИНА ЯЩИКА AVANTECH YOU, H139,NL500,БЕЛАЯ,ЛЕВАЯ</t>
  </si>
  <si>
    <t>БОКОВИНА ЯЩИКА AVANTECH YOU, H139,NL500,БЕЛАЯ,ПРАВАЯ</t>
  </si>
  <si>
    <t>БОКОВИНА ЯЩИКА AVANTECH YOU, H139,NL550,БЕЛАЯ,ЛЕВАЯ</t>
  </si>
  <si>
    <t>БОКОВИНА ЯЩИКА AVANTECH YOU, H139,NL550,БЕЛАЯ,ПРАВАЯ</t>
  </si>
  <si>
    <t>БОКОВИНА ЯЩИКА AVANTECH YOU, H139,NL600,БЕЛАЯ,ЛЕВАЯ</t>
  </si>
  <si>
    <t>БОКОВИНА ЯЩИКА AVANTECH YOU, H139,NL600,БЕЛАЯ,ПРАВАЯ</t>
  </si>
  <si>
    <t>БОКОВИНА ЯЩИКА AVANTECH YOU, H187,NL270,БЕЛАЯ,ЛЕВАЯ</t>
  </si>
  <si>
    <t>БОКОВИНА ЯЩИКА AVANTECH YOU, H187,NL270,БЕЛАЯ,ПРАВАЯ</t>
  </si>
  <si>
    <t>БОКОВИНА ЯЩИКА AVANTECH YOU, H187,NL300,БЕЛАЯ,ЛЕВАЯ</t>
  </si>
  <si>
    <t>БОКОВИНА ЯЩИКА AVANTECH YOU, H187,NL300,БЕЛАЯ,ПРАВАЯ</t>
  </si>
  <si>
    <t>БОКОВИНА ЯЩИКА AVANTECH YOU, H187,NL350,БЕЛАЯ,ЛЕВАЯ</t>
  </si>
  <si>
    <t>БОКОВИНА ЯЩИКА AVANTECH YOU, H187,NL350,БЕЛАЯ,ПРАВАЯ</t>
  </si>
  <si>
    <t>БОКОВИНА ЯЩИКА AVANTECH YOU, H187,NL400,БЕЛАЯ,ЛЕВАЯ</t>
  </si>
  <si>
    <t>БОКОВИНА ЯЩИКА AVANTECH YOU, H187,NL400,БЕЛАЯ,ПРАВАЯ</t>
  </si>
  <si>
    <t>БОКОВИНА ЯЩИКА AVANTECH YOU, H187,NL450,БЕЛАЯ,ЛЕВАЯ</t>
  </si>
  <si>
    <t>БОКОВИНА ЯЩИКА AVANTECH YOU, H187,NL450,БЕЛАЯ,ПРАВАЯ</t>
  </si>
  <si>
    <t>БОКОВИНА ЯЩИКА AVANTECH YOU, H187,NL500,БЕЛАЯ,ЛЕВАЯ</t>
  </si>
  <si>
    <t>БОКОВИНА ЯЩИКА AVANTECH YOU, H187,NL500,БЕЛАЯ,ПРАВАЯ</t>
  </si>
  <si>
    <t>БОКОВИНА ЯЩИКА AVANTECH YOU, H187,NL550,БЕЛАЯ,ЛЕВАЯ</t>
  </si>
  <si>
    <t>БОКОВИНА ЯЩИКА AVANTECH YOU, H187,NL550,БЕЛАЯ,ПРАВАЯ</t>
  </si>
  <si>
    <t>БОКОВИНА ЯЩИКА AVANTECH YOU, H187,NL600,БЕЛАЯ,ЛЕВАЯ</t>
  </si>
  <si>
    <t>БОКОВИНА ЯЩИКА AVANTECH YOU, H187,NL600,БЕЛАЯ,ПРАВАЯ</t>
  </si>
  <si>
    <t>БОКОВИНА ЯЩИКА AVANTECH YOU, H187,NL650,БЕЛАЯ,ЛЕВАЯ</t>
  </si>
  <si>
    <t>БОКОВИНА ЯЩИКА AVANTECH YOU, H187,NL650,БЕЛАЯ,ПРАВАЯ</t>
  </si>
  <si>
    <t>БОКОВИНА ЯЩИКА AVANTECH YOU, H251,NL350,БЕЛАЯ,ЛЕВАЯ</t>
  </si>
  <si>
    <t>БОКОВИНА ЯЩИКА AVANTECH YOU, H251,NL350,БЕЛАЯ,ПРАВАЯ</t>
  </si>
  <si>
    <t>БОКОВИНА ЯЩИКА AVANTECH YOU, H251,NL400,БЕЛАЯ,ЛЕВАЯ</t>
  </si>
  <si>
    <t>БОКОВИНА ЯЩИКА AVANTECH YOU, H251,NL400,БЕЛАЯ,ПРАВАЯ</t>
  </si>
  <si>
    <t>БОКОВИНА ЯЩИКА AVANTECH YOU, H251,NL450,БЕЛАЯ,ЛЕВАЯ</t>
  </si>
  <si>
    <t>БОКОВИНА ЯЩИКА AVANTECH YOU, H251,NL450,БЕЛАЯ,ПРАВАЯ</t>
  </si>
  <si>
    <t>БОКОВИНА ЯЩИКА AVANTECH YOU, H251,NL500,БЕЛАЯ,ЛЕВАЯ</t>
  </si>
  <si>
    <t>БОКОВИНА ЯЩИКА AVANTECH YOU, H251,NL500,БЕЛАЯ,ПРАВАЯ</t>
  </si>
  <si>
    <t>БОКОВИНА ЯЩИКА AVANTECH YOU, H251,NL550,БЕЛАЯ,ЛЕВАЯ</t>
  </si>
  <si>
    <t>БОКОВИНА ЯЩИКА AVANTECH YOU, H251,NL550,БЕЛАЯ,ПРАВАЯ</t>
  </si>
  <si>
    <t>БОКОВИНА ЯЩИКА AVANTECH YOU, H251,NL600,БЕЛАЯ,ЛЕВАЯ</t>
  </si>
  <si>
    <t>БОКОВИНА ЯЩИКА AVANTECH YOU, H251,NL600,БЕЛАЯ,ПРАВАЯ</t>
  </si>
  <si>
    <t>БОКОВИНА ЯЩИКА AVANTECH YOU, H251,NL650,БЕЛАЯ,ЛЕВАЯ</t>
  </si>
  <si>
    <t>БОКОВИНА ЯЩИКА AVANTECH YOU, H251,NL650,БЕЛАЯ,ПРАВАЯ</t>
  </si>
  <si>
    <t>БОКОВИНА ЯЩИКА AVANTECH YOU INLAY,H187,NL350,БЕЛАЯ,ЛЕВАЯ</t>
  </si>
  <si>
    <t>БОКОВИНА ЯЩИКА AVANTECH YOU INLAY,H187,NL350,БЕЛАЯ,ПРАВАЯ</t>
  </si>
  <si>
    <t>БОКОВИНА ЯЩИКА AVANTECH YOU INLAY,H187,NL400,БЕЛАЯ,ЛЕВАЯ</t>
  </si>
  <si>
    <t>БОКОВИНА ЯЩИКА AVANTECH YOU INLAY,H187,NL400,БЕЛАЯ,ПРАВАЯ</t>
  </si>
  <si>
    <t>БОКОВИНА ЯЩИКА AVANTECH YOU INLAY,H187,NL450,БЕЛАЯ,ЛЕВАЯ</t>
  </si>
  <si>
    <t>БОКОВИНА ЯЩИКА AVANTECH YOU INLAY,H187,NL450,БЕЛАЯ,ПРАВАЯ</t>
  </si>
  <si>
    <t>БОКОВИНА ЯЩИКА AVANTECH YOU INLAY,H187,NL500,БЕЛАЯ,ЛЕВАЯ</t>
  </si>
  <si>
    <t>БОКОВИНА ЯЩИКА AVANTECH YOU INLAY,H187,NL500,БЕЛАЯ,ПРАВАЯ</t>
  </si>
  <si>
    <t>БОКОВИНА ЯЩИКА AVANTECH YOU INLAY,H187,NL550,БЕЛАЯ,ЛЕВАЯ</t>
  </si>
  <si>
    <t>БОКОВИНА ЯЩИКА AVANTECH YOU INLAY,H187,NL550,БЕЛАЯ,ПРАВАЯ</t>
  </si>
  <si>
    <t>БОКОВИНА ЯЩИКА AVANTECH YOU INLAY,H187,NL600,БЕЛАЯ,ЛЕВАЯ</t>
  </si>
  <si>
    <t>БОКОВИНА ЯЩИКА AVANTECH YOU INLAY,H187,NL600,БЕЛАЯ,ПРАВАЯ</t>
  </si>
  <si>
    <t>БОКОВИНА ЯЩИКА AVANTECH YOU INLAY,H187,NL650,БЕЛАЯ,ЛЕВАЯ</t>
  </si>
  <si>
    <t>БОКОВИНА ЯЩИКА AVANTECH YOU INLAY,H187,NL650,БЕЛАЯ,ПРАВАЯ</t>
  </si>
  <si>
    <t>ЗАДНЯЯ СТЕНКА ЯЩИКА AVANTECH YOU,H77,KD16,KB600,СТАЛЬ, БЕЛАЯ</t>
  </si>
  <si>
    <t>ЗАДНЯЯ СТЕНКА ЯЩИКА AVANTECH YOU,H77,KD18,KB600,СТАЛЬ, БЕЛАЯ</t>
  </si>
  <si>
    <t>ЗАДНЯЯ СТЕНКА ЯЩИКА AVANTECH YOU,H101,KD16,KB300,СТАЛЬ, БЕЛАЯ</t>
  </si>
  <si>
    <t>ЗАДНЯЯ СТЕНКА ЯЩИКА AVANTECH YOU,H101,KD16,KB400,СТАЛЬ, БЕЛАЯ</t>
  </si>
  <si>
    <t>ЗАДНЯЯ СТЕНКА ЯЩИКА AVANTECH YOU,H101,KD16,KB450,СТАЛЬ, БЕЛАЯ</t>
  </si>
  <si>
    <t>ЗАДНЯЯ СТЕНКА ЯЩИКА AVANTECH YOU,H101,KD16,KB500,СТАЛЬ, БЕЛАЯ</t>
  </si>
  <si>
    <t>ЗАДНЯЯ СТЕНКА ЯЩИКА AVANTECH YOU,H101,KD16,KB600,СТАЛЬ, БЕЛАЯ</t>
  </si>
  <si>
    <t>ЗАДНЯЯ СТЕНКА ЯЩИКА AVANTECH YOU,H101,KD16,KB800,СТАЛЬ, БЕЛАЯ</t>
  </si>
  <si>
    <t>ЗАДНЯЯ СТЕНКА ЯЩИКА AVANTECH YOU,H101,KD16,KB900,СТАЛЬ, БЕЛАЯ</t>
  </si>
  <si>
    <t>ЗАДНЯЯ СТЕНКА ЯЩИКА AVANTECH YOU,H101,KD16,KB1000,СТАЛЬ, БЕЛАЯ</t>
  </si>
  <si>
    <t>ЗАДНЯЯ СТЕНКА ЯЩИКА AVANTECH YOU,H101,KD16,KB1200,СТАЛЬ, БЕЛАЯ</t>
  </si>
  <si>
    <t>ЗАДНЯЯ СТЕНКА ЯЩИКА AVANTECH YOU,H101,KD18,KB300,СТАЛЬ, БЕЛАЯ</t>
  </si>
  <si>
    <t>ЗАДНЯЯ СТЕНКА ЯЩИКА AVANTECH YOU,H101,KD18,KB400,СТАЛЬ, БЕЛАЯ</t>
  </si>
  <si>
    <t>ЗАДНЯЯ СТЕНКА ЯЩИКА AVANTECH YOU,H101,KD18,KB450,СТАЛЬ, БЕЛАЯ</t>
  </si>
  <si>
    <t>ЗАДНЯЯ СТЕНКА ЯЩИКА AVANTECH YOU,H101,KD18,KB500,СТАЛЬ, БЕЛАЯ</t>
  </si>
  <si>
    <t>ЗАДНЯЯ СТЕНКА ЯЩИКА AVANTECH YOU,H101,KD18,KB600,СТАЛЬ, БЕЛАЯ</t>
  </si>
  <si>
    <t>ЗАДНЯЯ СТЕНКА ЯЩИКА AVANTECH YOU,H101,KD18,KB800,СТАЛЬ, БЕЛАЯ</t>
  </si>
  <si>
    <t>ЗАДНЯЯ СТЕНКА ЯЩИКА AVANTECH YOU,H101,KD18,KB900,СТАЛЬ, БЕЛАЯ</t>
  </si>
  <si>
    <t>ЗАДНЯЯ СТЕНКА ЯЩИКА AVANTECH YOU,H101,KD18,KB1000,СТАЛЬ, БЕЛАЯ</t>
  </si>
  <si>
    <t>ЗАДНЯЯ СТЕНКА ЯЩИКА AVANTECH YOU,H101,KD18,KB1200,СТАЛЬ, БЕЛАЯ</t>
  </si>
  <si>
    <t>ЗАДНЯЯ СТЕНКА ЯЩИКА AVANTECH YOU,H139,KD16,KB300,СТАЛЬ, БЕЛАЯ</t>
  </si>
  <si>
    <t>ЗАДНЯЯ СТЕНКА ЯЩИКА AVANTECH YOU,H139,KD16,KB400,СТАЛЬ, БЕЛАЯ</t>
  </si>
  <si>
    <t>ЗАДНЯЯ СТЕНКА ЯЩИКА AVANTECH YOU,H139,KD16,KB450,СТАЛЬ, БЕЛАЯ</t>
  </si>
  <si>
    <t>ЗАДНЯЯ СТЕНКА ЯЩИКА AVANTECH YOU,H139,KD16,KB500,СТАЛЬ, БЕЛАЯ</t>
  </si>
  <si>
    <t>ЗАДНЯЯ СТЕНКА ЯЩИКА AVANTECH YOU,H139,KD16,KB600,СТАЛЬ, БЕЛАЯ</t>
  </si>
  <si>
    <t>ЗАДНЯЯ СТЕНКА ЯЩИКА AVANTECH YOU,H139,KD16,KB800,СТАЛЬ, БЕЛАЯ</t>
  </si>
  <si>
    <t>ЗАДНЯЯ СТЕНКА ЯЩИКА AVANTECH YOU,H139,KD16,KB900,СТАЛЬ, БЕЛАЯ</t>
  </si>
  <si>
    <t>ЗАДНЯЯ СТЕНКА ЯЩИКА AVANTECH YOU,H139,KD16,KB1000,СТАЛЬ, БЕЛАЯ</t>
  </si>
  <si>
    <t>ЗАДНЯЯ СТЕНКА ЯЩИКА AVANTECH YOU,H139,KD16,KB1200,СТАЛЬ, БЕЛАЯ</t>
  </si>
  <si>
    <t>ЗАДНЯЯ СТЕНКА ЯЩИКА AVANTECH YOU,H139,KD18,KB300,СТАЛЬ, БЕЛАЯ</t>
  </si>
  <si>
    <t>ЗАДНЯЯ СТЕНКА ЯЩИКА AVANTECH YOU,H139,KD18,KB400,СТАЛЬ, БЕЛАЯ</t>
  </si>
  <si>
    <t>ЗАДНЯЯ СТЕНКА ЯЩИКА AVANTECH YOU,H139,KD18,KB450,СТАЛЬ, БЕЛАЯ</t>
  </si>
  <si>
    <t>ЗАДНЯЯ СТЕНКА ЯЩИКА AVANTECH YOU,H139,KD18,KB500,СТАЛЬ, БЕЛАЯ</t>
  </si>
  <si>
    <t>ЗАДНЯЯ СТЕНКА ЯЩИКА AVANTECH YOU,H139,KD18,KB600,СТАЛЬ, БЕЛАЯ</t>
  </si>
  <si>
    <t>ЗАДНЯЯ СТЕНКА ЯЩИКА AVANTECH YOU,H139,KD18,KB800,СТАЛЬ, БЕЛАЯ</t>
  </si>
  <si>
    <t>ЗАДНЯЯ СТЕНКА ЯЩИКА AVANTECH YOU,H139,KD18,KB900,СТАЛЬ, БЕЛАЯ</t>
  </si>
  <si>
    <t>ЗАДНЯЯ СТЕНКА ЯЩИКА AVANTECH YOU,H139,KD18,KB1000,СТАЛЬ, БЕЛАЯ</t>
  </si>
  <si>
    <t>ЗАДНЯЯ СТЕНКА ЯЩИКА AVANTECH YOU,H139,KD18,KB1200,СТАЛЬ, БЕЛАЯ</t>
  </si>
  <si>
    <t>ЗАДНЯЯ СТЕНКА КОРОБА AVANTECH YOU,H187,KD16,KB300,СТАЛЬ, БЕЛАЯ</t>
  </si>
  <si>
    <t>ЗАДНЯЯ СТЕНКА КОРОБА AVANTECH YOU,H187,KD16,KB400,СТАЛЬ, БЕЛАЯ</t>
  </si>
  <si>
    <t>ЗАДНЯЯ СТЕНКА КОРОБА AVANTECH YOU,H187,KD16,KB450,СТАЛЬ, БЕЛАЯ</t>
  </si>
  <si>
    <t>ЗАДНЯЯ СТЕНКА КОРОБА AVANTECH YOU,H187,KD16,KB500,СТАЛЬ, БЕЛАЯ</t>
  </si>
  <si>
    <t>ЗАДНЯЯ СТЕНКА КОРОБА AVANTECH YOU,H187,KD16,KB600,СТАЛЬ, БЕЛАЯ</t>
  </si>
  <si>
    <t>ЗАДНЯЯ СТЕНКА КОРОБА AVANTECH YOU,H187,KD16,KB800,СТАЛЬ, БЕЛАЯ</t>
  </si>
  <si>
    <t>ЗАДНЯЯ СТЕНКА КОРОБА AVANTECH YOU,H187,KD16,KB900,СТАЛЬ, БЕЛАЯ</t>
  </si>
  <si>
    <t>ЗАДНЯЯ СТЕНКА КОРОБА AVANTECH YOU,H187,KD16,KB1000,СТАЛЬ, БЕЛАЯ</t>
  </si>
  <si>
    <t>ЗАДНЯЯ СТЕНКА КОРОБА AVANTECH YOU,H187,KD16,KB1200,СТАЛЬ, БЕЛАЯ</t>
  </si>
  <si>
    <t>ЗАДНЯЯ СТЕНКА КОРОБА AVANTECH YOU,H187,KD18,KB300,СТАЛЬ, БЕЛАЯ</t>
  </si>
  <si>
    <t>ЗАДНЯЯ СТЕНКА КОРОБА AVANTECH YOU,H187,KD18,KB400,СТАЛЬ, БЕЛАЯ</t>
  </si>
  <si>
    <t>ЗАДНЯЯ СТЕНКА КОРОБА AVANTECH YOU,H187,KD18,KB450,СТАЛЬ, БЕЛАЯ</t>
  </si>
  <si>
    <t>ЗАДНЯЯ СТЕНКА КОРОБА AVANTECH YOU,H187,KD18,KB500,СТАЛЬ, БЕЛАЯ</t>
  </si>
  <si>
    <t>ЗАДНЯЯ СТЕНКА КОРОБА AVANTECH YOU,H187,KD18,KB600,СТАЛЬ, БЕЛАЯ</t>
  </si>
  <si>
    <t>ЗАДНЯЯ СТЕНКА КОРОБА AVANTECH YOU,H187,KD18,KB800,СТАЛЬ, БЕЛАЯ</t>
  </si>
  <si>
    <t>ЗАДНЯЯ СТЕНКА КОРОБА AVANTECH YOU,H187,KD18,KB900,СТАЛЬ, БЕЛАЯ</t>
  </si>
  <si>
    <t>ЗАДНЯЯ СТЕНКА КОРОБА AVANTECH YOU,H187,KD18,KB1000,СТАЛЬ, БЕЛАЯ</t>
  </si>
  <si>
    <t>ЗАДНЯЯ СТЕНКА КОРОБА AVANTECH YOU,H187,KD18,KB1200,СТАЛЬ, БЕЛАЯ</t>
  </si>
  <si>
    <t>ЗАДНЯЯ СТЕНКА КОРОБА AVANTECH YOU,H251,KD16,KB300,СТАЛЬ, БЕЛАЯ</t>
  </si>
  <si>
    <t>ЗАДНЯЯ СТЕНКА КОРОБА AVANTECH YOU,H251,KD16,KB400,СТАЛЬ, БЕЛАЯ</t>
  </si>
  <si>
    <t>ЗАДНЯЯ СТЕНКА КОРОБА AVANTECH YOU,H251,KD16,KB450,СТАЛЬ, БЕЛАЯ</t>
  </si>
  <si>
    <t>ЗАДНЯЯ СТЕНКА КОРОБА AVANTECH YOU,H251,KD16,KB500,СТАЛЬ, БЕЛАЯ</t>
  </si>
  <si>
    <t>ЗАДНЯЯ СТЕНКА КОРОБА AVANTECH YOU,H251,KD16,KB600,СТАЛЬ, БЕЛАЯ</t>
  </si>
  <si>
    <t>ЗАДНЯЯ СТЕНКА КОРОБА AVANTECH YOU,H251,KD16,KB800,СТАЛЬ, БЕЛАЯ</t>
  </si>
  <si>
    <t>ЗАДНЯЯ СТЕНКА КОРОБА AVANTECH YOU,H251,KD16,KB900,СТАЛЬ, БЕЛАЯ</t>
  </si>
  <si>
    <t>ЗАДНЯЯ СТЕНКА КОРОБА AVANTECH YOU,H251,KD16,KB1000,СТАЛЬ, БЕЛАЯ</t>
  </si>
  <si>
    <t>ЗАДНЯЯ СТЕНКА КОРОБА AVANTECH YOU,H251,KD16,KB1200,СТАЛЬ, БЕЛАЯ</t>
  </si>
  <si>
    <t>ЗАДНЯЯ СТЕНКА КОРОБА AVANTECH YOU,H251,KD18,KB300,СТАЛЬ, БЕЛАЯ</t>
  </si>
  <si>
    <t>ЗАДНЯЯ СТЕНКА КОРОБА AVANTECH YOU,H251,KD18,KB400,СТАЛЬ, БЕЛАЯ</t>
  </si>
  <si>
    <t>ЗАДНЯЯ СТЕНКА КОРОБА AVANTECH YOU,H251,KD18,KB450,СТАЛЬ, БЕЛАЯ</t>
  </si>
  <si>
    <t>ЗАДНЯЯ СТЕНКА КОРОБА AVANTECH YOU,H251,KD18,KB500,СТАЛЬ, БЕЛАЯ</t>
  </si>
  <si>
    <t>ЗАДНЯЯ СТЕНКА КОРОБА AVANTECH YOU,H251,KD18,KB600,СТАЛЬ, БЕЛАЯ</t>
  </si>
  <si>
    <t>ЗАДНЯЯ СТЕНКА КОРОБА AVANTECH YOU,H251,KD18,KB800,СТАЛЬ, БЕЛАЯ</t>
  </si>
  <si>
    <t>ЗАДНЯЯ СТЕНКА КОРОБА AVANTECH YOU,H251,KD18,KB900,СТАЛЬ, БЕЛАЯ</t>
  </si>
  <si>
    <t>ЗАДНЯЯ СТЕНКА КОРОБА AVANTECH YOU,H251,KD18,KB1000,СТАЛЬ, БЕЛАЯ</t>
  </si>
  <si>
    <t>ЗАДНЯЯ СТЕНКА КОРОБА AVANTECH YOU,H251,KD18,KB1200,СТАЛЬ, БЕЛАЯ</t>
  </si>
  <si>
    <t>ЗАДНЯЯ СТЕНКА ЯЩИКА AVANTECH YOU,H101,L2000,АЛЮМИНИЙ, БЕЛАЯ</t>
  </si>
  <si>
    <t>ЗАДНЯЯ СТЕНКА ЯЩИКА AVANTECH YOU,H139,L2000,АЛЮМИНИЙ, БЕЛАЯ</t>
  </si>
  <si>
    <t>ЗАДНЯЯ СТЕНКА КОРОБА AVANTECH YOU,H187,L2000,АЛЮМИНИЙ, БЕЛАЯ</t>
  </si>
  <si>
    <t>ЗАДНЯЯ СТЕНКА КОРОБА AVANTECH YOU,H251,L2000,АЛЮМИНИЙ, БЕЛАЯ</t>
  </si>
  <si>
    <t>СОЕДИНИТЕЛЬ ЗАДНЕЙ СТЕНКИ AVANTECH YOU,H101,БЕЛЫЙ,ЛЕВЫЙ</t>
  </si>
  <si>
    <t>СОЕДИНИТЕЛЬ ЗАДНЕЙ СТЕНКИ AVANTECH YOU,H101,БЕЛЫЙ,ПРАВЫЙ</t>
  </si>
  <si>
    <t>СОЕДИНИТЕЛЬ ЗАДНЕЙ СТЕНКИ AVANTECH YOU,H139,БЕЛЫЙ,ЛЕВЫЙ</t>
  </si>
  <si>
    <t>СОЕДИНИТЕЛЬ ЗАДНЕЙ СТЕНКИ AVANTECH YOU,H139,БЕЛЫЙ,ПРАВЫЙ</t>
  </si>
  <si>
    <t>СОЕДИНИТЕЛЬ ЗАДНЕЙ СТЕНКИ AVANTECH YOU,H187,БЕЛЫЙ,ЛЕВЫЙ</t>
  </si>
  <si>
    <t>СОЕДИНИТЕЛЬ ЗАДНЕЙ СТЕНКИ AVANTECH YOU,H187,БЕЛЫЙ,ПРАВЫЙ</t>
  </si>
  <si>
    <t>СОЕДИНИТЕЛЬ ЗАДНЕЙ СТЕНКИ AVANTECH YOU,H251,БЕЛЫЙ,ЛЕВЫЙ</t>
  </si>
  <si>
    <t>СОЕДИНИТЕЛЬ ЗАДНЕЙ СТЕНКИ AVANTECH YOU,H251,БЕЛЫЙ,ПРАВЫЙ</t>
  </si>
  <si>
    <t>ПЕРЕДНЯЯ ПАНЕЛЬ ВНУТРЕННЕГО ЯЩИКА AVANTECH YOU,H101,L2000, АЛЮМИНИЙ,БЕЛАЯ</t>
  </si>
  <si>
    <t>ПЕРЕДНЯЯ ПАНЕЛЬ ВНУТРЕННЕГО ЯЩИКА AVANTECH YOU,H139,L2000, АЛЮМИНИЙ,БЕЛАЯ</t>
  </si>
  <si>
    <t>ПЕРЕДНЯЯ ПАНЕЛЬ ВНУТРЕННЕГО КОРОБА AVANTECH YOU,H187, L2000,АЛЮМИНИЙ,БЕЛАЯ</t>
  </si>
  <si>
    <t>КОМПЛЕКТ СОЕДИНИТЕЛЕЙ ПЕРЕДНЕЙ ПАНЕЛИ ВНУТР. ЯЩИКА AVANTECH YOU,H101,БЕЛЫЙ</t>
  </si>
  <si>
    <t>КОМПЛЕКТ СОЕДИНИТЕЛЕЙ ПЕРЕДНЕЙ ПАНЕЛИ ВНУТР. ЯЩИКА AVANTECH YOU,H139,БЕЛЫЙ</t>
  </si>
  <si>
    <t>КОМПЛЕКТ СОЕДИНИТЕЛЕЙ ПЕРЕДНЕЙ ПАНЕЛИ ВНУТР. ЯЩИКА AVANTECH YOU,H187,БЕЛЫЙ</t>
  </si>
  <si>
    <t>КОМПЛЕКТ СОЕДИНИТЕЛЕЙ ПЕРЕДНЕЙ ПАНЕЛИ ВНУТР. ЯЩИКА AVANTECH YOU INLAY,H187,БЕЛЫЙ</t>
  </si>
  <si>
    <t>ФИКСАТОР ПЕРЕДНЕЙ ПАНЕЛИ ВНУТРЕННЕГО ЯЩИКА AVANTECH YOU,H101,БЕЛЫЙ</t>
  </si>
  <si>
    <t>ПЕРЕДНЯЯ ПАНЕЛЬ ВНУТРЕННЕГО ЯЩИКА AVANTECH YOU, H101,KD16,KB300,БЕЛАЯ</t>
  </si>
  <si>
    <t>ПЕРЕДНЯЯ ПАНЕЛЬ ВНУТРЕННЕГО ЯЩИКА AVANTECH YOU, H101,KD16,KB400,БЕЛАЯ</t>
  </si>
  <si>
    <t>ПЕРЕДНЯЯ ПАНЕЛЬ ВНУТРЕННЕГО ЯЩИКА AVANTECH YOU, H101,KD16,KB450,БЕЛАЯ</t>
  </si>
  <si>
    <t>ПЕРЕДНЯЯ ПАНЕЛЬ ВНУТРЕННЕГО ЯЩИКА AVANTECH YOU, H101,KD16,KB500,БЕЛАЯ</t>
  </si>
  <si>
    <t>ПЕРЕДНЯЯ ПАНЕЛЬ ВНУТРЕННЕГО ЯЩИКА AVANTECH YOU, H101,KD16,KB600,БЕЛАЯ</t>
  </si>
  <si>
    <t>ПЕРЕДНЯЯ ПАНЕЛЬ ВНУТРЕННЕГО ЯЩИКА AVANTECH YOU, H101,KD16,KB800,БЕЛАЯ</t>
  </si>
  <si>
    <t>ПЕРЕДНЯЯ ПАНЕЛЬ ВНУТРЕННЕГО ЯЩИКА AVANTECH YOU, H101,KD16,KB900,БЕЛАЯ</t>
  </si>
  <si>
    <t>ПЕРЕДНЯЯ ПАНЕЛЬ ВНУТРЕННЕГО ЯЩИКА AVANTECH YOU, H101,KD16,KB1000,БЕЛАЯ</t>
  </si>
  <si>
    <t>ПЕРЕДНЯЯ ПАНЕЛЬ ВНУТРЕННЕГО ЯЩИКА AVANTECH YOU, H101,KD16,KB1200,БЕЛАЯ</t>
  </si>
  <si>
    <t>ПЕРЕДНЯЯ ПАНЕЛЬ ВНУТРЕННЕГО ЯЩИКА AVANTECH YOU, H101,KD18,KB300,БЕЛАЯ</t>
  </si>
  <si>
    <t>ПЕРЕДНЯЯ ПАНЕЛЬ ВНУТРЕННЕГО ЯЩИКА AVANTECH YOU, H101,KD18,KB400,БЕЛАЯ</t>
  </si>
  <si>
    <t>ПЕРЕДНЯЯ ПАНЕЛЬ ВНУТРЕННЕГО ЯЩИКА AVANTECH YOU, H101,KD18,KB450,БЕЛАЯ</t>
  </si>
  <si>
    <t>ПЕРЕДНЯЯ ПАНЕЛЬ ВНУТРЕННЕГО ЯЩИКА AVANTECH YOU, H101,KD18,KB500,БЕЛАЯ</t>
  </si>
  <si>
    <t>ПЕРЕДНЯЯ ПАНЕЛЬ ВНУТРЕННЕГО ЯЩИКА AVANTECH YOU, H101,KD18,KB600,БЕЛАЯ</t>
  </si>
  <si>
    <t>ПЕРЕДНЯЯ ПАНЕЛЬ ВНУТРЕННЕГО ЯЩИКА AVANTECH YOU, H101,KD18,KB800,БЕЛАЯ</t>
  </si>
  <si>
    <t>ПЕРЕДНЯЯ ПАНЕЛЬ ВНУТРЕННЕГО ЯЩИКА AVANTECH YOU, H101,KD18,KB900,БЕЛАЯ</t>
  </si>
  <si>
    <t>ПЕРЕДНЯЯ ПАНЕЛЬ ВНУТРЕННЕГО ЯЩИКА AVANTECH YOU, H101,KD18,KB1000,БЕЛАЯ</t>
  </si>
  <si>
    <t>ПЕРЕДНЯЯ ПАНЕЛЬ ВНУТРЕННЕГО ЯЩИКА AVANTECH YOU, H101,KD18,KB1200,БЕЛАЯ</t>
  </si>
  <si>
    <t>ПЕРЕДНЯЯ ПАНЕЛЬ ВНУТРЕННЕГО ЯЩИКА AVANTECH YOU, H139,KD16,KB300,БЕЛАЯ</t>
  </si>
  <si>
    <t>ПЕРЕДНЯЯ ПАНЕЛЬ ВНУТРЕННЕГО ЯЩИКА AVANTECH YOU, H139,KD16,KB400,БЕЛАЯ</t>
  </si>
  <si>
    <t>ПЕРЕДНЯЯ ПАНЕЛЬ ВНУТРЕННЕГО ЯЩИКА AVANTECH YOU, H139,KD16,KB450,БЕЛАЯ</t>
  </si>
  <si>
    <t>ПЕРЕДНЯЯ ПАНЕЛЬ ВНУТРЕННЕГО ЯЩИКА AVANTECH YOU, H139,KD16,KB500,БЕЛАЯ</t>
  </si>
  <si>
    <t>ПЕРЕДНЯЯ ПАНЕЛЬ ВНУТРЕННЕГО ЯЩИКА AVANTECH YOU, H139,KD16,KB600,БЕЛАЯ</t>
  </si>
  <si>
    <t>ПЕРЕДНЯЯ ПАНЕЛЬ ВНУТРЕННЕГО ЯЩИКА AVANTECH YOU, H139,KD16,KB800,БЕЛАЯ</t>
  </si>
  <si>
    <t>ПЕРЕДНЯЯ ПАНЕЛЬ ВНУТРЕННЕГО ЯЩИКА AVANTECH YOU, H139,KD16,KB900,БЕЛАЯ</t>
  </si>
  <si>
    <t>ПЕРЕДНЯЯ ПАНЕЛЬ ВНУТРЕННЕГО ЯЩИКА AVANTECH YOU, H139,KD16,KB1000,БЕЛАЯ</t>
  </si>
  <si>
    <t>ПЕРЕДНЯЯ ПАНЕЛЬ ВНУТРЕННЕГО ЯЩИКА AVANTECH YOU, H139,KD16,KB1200,БЕЛАЯ</t>
  </si>
  <si>
    <t>ПЕРЕДНЯЯ ПАНЕЛЬ ВНУТРЕННЕГО ЯЩИКА AVANTECH YOU, H139,KD18,KB300,БЕЛАЯ</t>
  </si>
  <si>
    <t>ПЕРЕДНЯЯ ПАНЕЛЬ ВНУТРЕННЕГО ЯЩИКА AVANTECH YOU, H139,KD18,KB400,БЕЛАЯ</t>
  </si>
  <si>
    <t>ПЕРЕДНЯЯ ПАНЕЛЬ ВНУТРЕННЕГО ЯЩИКА AVANTECH YOU, H139,KD18,KB450,БЕЛАЯ</t>
  </si>
  <si>
    <t>ПЕРЕДНЯЯ ПАНЕЛЬ ВНУТРЕННЕГО ЯЩИКА AVANTECH YOU, H139,KD18,KB500,БЕЛАЯ</t>
  </si>
  <si>
    <t>ПЕРЕДНЯЯ ПАНЕЛЬ ВНУТРЕННЕГО ЯЩИКА AVANTECH YOU, H139,KD18,KB600,БЕЛАЯ</t>
  </si>
  <si>
    <t>ПЕРЕДНЯЯ ПАНЕЛЬ ВНУТРЕННЕГО ЯЩИКА AVANTECH YOU, H139,KD18,KB800,БЕЛАЯ</t>
  </si>
  <si>
    <t>ПЕРЕДНЯЯ ПАНЕЛЬ ВНУТРЕННЕГО ЯЩИКА AVANTECH YOU, H139,KD18,KB900,БЕЛАЯ</t>
  </si>
  <si>
    <t>ПЕРЕДНЯЯ ПАНЕЛЬ ВНУТРЕННЕГО ЯЩИКА AVANTECH YOU, H139,KD18,KB1000,БЕЛАЯ</t>
  </si>
  <si>
    <t>ПЕРЕДНЯЯ ПАНЕЛЬ ВНУТРЕННЕГО ЯЩИКА AVANTECH YOU, H139,KD18,KB1200,БЕЛАЯ</t>
  </si>
  <si>
    <t>ПЕРЕДНЯЯ ПАНЕЛЬ ВНУТРЕННЕГО КОРОБА AVANTECH YOU, H187,KD16,KB300,БЕЛАЯ</t>
  </si>
  <si>
    <t>ПЕРЕДНЯЯ ПАНЕЛЬ ВНУТРЕННЕГО КОРОБА AVANTECH YOU, H187,KD16,KB400,БЕЛАЯ</t>
  </si>
  <si>
    <t>ПЕРЕДНЯЯ ПАНЕЛЬ ВНУТРЕННЕГО КОРОБА AVANTECH YOU, H187,KD16,KB450,БЕЛАЯ</t>
  </si>
  <si>
    <t>ПЕРЕДНЯЯ ПАНЕЛЬ ВНУТРЕННЕГО КОРОБА AVANTECH YOU, H187,KD16,KB500,БЕЛАЯ</t>
  </si>
  <si>
    <t>ПЕРЕДНЯЯ ПАНЕЛЬ ВНУТРЕННЕГО КОРОБА AVANTECH YOU, H187,KD16,KB600,БЕЛАЯ</t>
  </si>
  <si>
    <t>ПЕРЕДНЯЯ ПАНЕЛЬ ВНУТРЕННЕГО КОРОБА AVANTECH YOU, H187,KD16,KB800,БЕЛАЯ</t>
  </si>
  <si>
    <t>ПЕРЕДНЯЯ ПАНЕЛЬ ВНУТРЕННЕГО КОРОБА AVANTECH YOU, H187,KD16,KB900,БЕЛАЯ</t>
  </si>
  <si>
    <t>ПЕРЕДНЯЯ ПАНЕЛЬ ВНУТРЕННЕГО КОРОБА AVANTECH YOU, H187,KD16,KB1000,БЕЛАЯ</t>
  </si>
  <si>
    <t>ПЕРЕДНЯЯ ПАНЕЛЬ ВНУТРЕННЕГО КОРОБА AVANTECH YOU, H187,KD16,KB1200,БЕЛАЯ</t>
  </si>
  <si>
    <t>ПЕРЕДНЯЯ ПАНЕЛЬ ВНУТРЕННЕГО КОРОБА AVANTECH YOU, H187,KD18,KB300,БЕЛАЯ</t>
  </si>
  <si>
    <t>ПЕРЕДНЯЯ ПАНЕЛЬ ВНУТРЕННЕГО КОРОБА AVANTECH YOU, H187,KD18,KB400,БЕЛАЯ</t>
  </si>
  <si>
    <t>ПЕРЕДНЯЯ ПАНЕЛЬ ВНУТРЕННЕГО КОРОБА AVANTECH YOU, H187,KD18,KB450,БЕЛАЯ</t>
  </si>
  <si>
    <t>ПЕРЕДНЯЯ ПАНЕЛЬ ВНУТРЕННЕГО КОРОБА AVANTECH YOU, H187,KD18,KB500,БЕЛАЯ</t>
  </si>
  <si>
    <t>ПЕРЕДНЯЯ ПАНЕЛЬ ВНУТРЕННЕГО КОРОБА AVANTECH YOU, H187,KD18,KB600,БЕЛАЯ</t>
  </si>
  <si>
    <t>ПЕРЕДНЯЯ ПАНЕЛЬ ВНУТРЕННЕГО КОРОБА AVANTECH YOU, H187,KD18,KB800,БЕЛАЯ</t>
  </si>
  <si>
    <t>ПЕРЕДНЯЯ ПАНЕЛЬ ВНУТРЕННЕГО КОРОБА AVANTECH YOU, H187,KD18,KB900,БЕЛАЯ</t>
  </si>
  <si>
    <t>ПЕРЕДНЯЯ ПАНЕЛЬ ВНУТРЕННЕГО КОРОБА AVANTECH YOU, H187,KD18,KB1000,БЕЛАЯ</t>
  </si>
  <si>
    <t>ПЕРЕДНЯЯ ПАНЕЛЬ ВНУТРЕННЕГО КОРОБА AVANTECH YOU, H187,KD18,KB1200,БЕЛАЯ</t>
  </si>
  <si>
    <t>ПЕРЕДНЯЯ ПАНЕЛЬ ВНУТРЕННЕГО КОРОБА AVANTECH YOU INLAY, H187,KD16,KB300,БЕЛАЯ</t>
  </si>
  <si>
    <t>ПЕРЕДНЯЯ ПАНЕЛЬ ВНУТРЕННЕГО КОРОБА AVANTECH YOU INLAY, H187,KD16,KB400,БЕЛАЯ</t>
  </si>
  <si>
    <t>ПЕРЕДНЯЯ ПАНЕЛЬ ВНУТРЕННЕГО КОРОБА AVANTECH YOU INLAY, H187,KD16,KB450,БЕЛАЯ</t>
  </si>
  <si>
    <t>ПЕРЕДНЯЯ ПАНЕЛЬ ВНУТРЕННЕГО КОРОБА AVANTECH YOU INLAY, H187,KD16,KB500,БЕЛАЯ</t>
  </si>
  <si>
    <t>ПЕРЕДНЯЯ ПАНЕЛЬ ВНУТРЕННЕГО КОРОБА AVANTECH YOU INLAY, H187,KD16,KB600,БЕЛАЯ</t>
  </si>
  <si>
    <t>ПЕРЕДНЯЯ ПАНЕЛЬ ВНУТРЕННЕГО КОРОБА AVANTECH YOU INLAY, H187,KD16,KB800,БЕЛАЯ</t>
  </si>
  <si>
    <t>ПЕРЕДНЯЯ ПАНЕЛЬ ВНУТРЕННЕГО КОРОБА AVANTECH YOU INLAY, H187,KD16,KB900,БЕЛАЯ</t>
  </si>
  <si>
    <t>ПЕРЕДНЯЯ ПАНЕЛЬ ВНУТРЕННЕГО КОРОБА AVANTECH YOU INLAY, H187,KD16,KB1000,БЕЛАЯ</t>
  </si>
  <si>
    <t>ПЕРЕДНЯЯ ПАНЕЛЬ ВНУТРЕННЕГО КОРОБА AVANTECH YOU INLAY, H187,KD16,KB1200,БЕЛАЯ</t>
  </si>
  <si>
    <t>ПЕРЕДНЯЯ ПАНЕЛЬ ВНУТРЕННЕГО КОРОБА AVANTECH YOU INLAY, H187,KD18,KB300,БЕЛАЯ</t>
  </si>
  <si>
    <t>ПЕРЕДНЯЯ ПАНЕЛЬ ВНУТРЕННЕГО КОРОБА AVANTECH YOU INLAY, H187,KD18,KB400,БЕЛАЯ</t>
  </si>
  <si>
    <t>ПЕРЕДНЯЯ ПАНЕЛЬ ВНУТРЕННЕГО КОРОБА AVANTECH YOU INLAY, H187,KD18,KB450,БЕЛАЯ</t>
  </si>
  <si>
    <t>ПЕРЕДНЯЯ ПАНЕЛЬ ВНУТРЕННЕГО КОРОБА AVANTECH YOU INLAY, H187,KD18,KB500,БЕЛАЯ</t>
  </si>
  <si>
    <t>ПЕРЕДНЯЯ ПАНЕЛЬ ВНУТРЕННЕГО КОРОБА AVANTECH YOU INLAY, H187,KD18,KB600,БЕЛАЯ</t>
  </si>
  <si>
    <t>ПЕРЕДНЯЯ ПАНЕЛЬ ВНУТРЕННЕГО КОРОБА AVANTECH YOU INLAY, H187,KD18,KB800,БЕЛАЯ</t>
  </si>
  <si>
    <t>ПЕРЕДНЯЯ ПАНЕЛЬ ВНУТРЕННЕГО КОРОБА AVANTECH YOU INLAY, H187,KD18,KB900,БЕЛАЯ</t>
  </si>
  <si>
    <t>ПЕРЕДНЯЯ ПАНЕЛЬ ВНУТРЕННЕГО КОРОБА AVANTECH YOU INLAY, H187,KD18,KB1000,БЕЛАЯ</t>
  </si>
  <si>
    <t>ПЕРЕДНЯЯ ПАНЕЛЬ ВНУТРЕННЕГО КОРОБА AVANTECH YOU INLAY, H187,KD18,KB1200,БЕЛАЯ</t>
  </si>
  <si>
    <t>ПРОФИЛЬ ДЛЯ ПЕРЕДНЕЙ ПАНЕЛИ ВНУТРЕННЕГО КОРОБА AVANTECH YOU,H187,L2000,БЕЛЫЙ</t>
  </si>
  <si>
    <t>КОМПЛЕКТ СОЕДИНИТЕЛЕЙ ПЕРЕДНЕЙ ПАНЕЛИ ВНУТР. КОРОБА AVANTECH YOU,H187,БЕЛЫЙ</t>
  </si>
  <si>
    <t>КОМПЛЕКТ СОЕДИНИТЕЛЕЙ ПЕРЕДНЕЙ ПАНЕЛИ ВНУТР. КОРОБА AVANTECH YOU INLAY,H187,БЕЛЫЙ</t>
  </si>
  <si>
    <t>ЗАГЛУШКА НА БОКОВИНУ AVANTECH YOU,С ЛОГОТИПОМ HETTICH,БЕЛАЯ</t>
  </si>
  <si>
    <t>U-ОБРАЗНАЯ СТЕНКА ДЛЯ ЯЩИКА ПОД МОЙКУ,СТАЛЬ,БЕЛАЯ</t>
  </si>
  <si>
    <t>П-ОБРАЗНАЯ СТЕНКА ДЛЯ ЯЩИКА ПОД МОЙКУ,СТАЛЬ,БЕЛАЯ</t>
  </si>
  <si>
    <t>БОКОВИНА ЯЩИКА AVANTECH YOU, H77,NL400,АНТРАЦИТ,ЛЕВАЯ</t>
  </si>
  <si>
    <t>БОКОВИНА ЯЩИКА AVANTECH YOU, H77,NL400,АНТРАЦИТ,ПРАВАЯ</t>
  </si>
  <si>
    <t>БОКОВИНА ЯЩИКА AVANTECH YOU, H77,NL450,АНТРАЦИТ,ЛЕВАЯ</t>
  </si>
  <si>
    <t>БОКОВИНА ЯЩИКА AVANTECH YOU, H77,NL450,АНТРАЦИТ,ПРАВАЯ</t>
  </si>
  <si>
    <t>БОКОВИНА ЯЩИКА AVANTECH YOU, H77,NL500,АНТРАЦИТ,ЛЕВАЯ</t>
  </si>
  <si>
    <t>БОКОВИНА ЯЩИКА AVANTECH YOU, H77,NL500,АНТРАЦИТ,ПРАВАЯ</t>
  </si>
  <si>
    <t>БОКОВИНА ЯЩИКА AVANTECH YOU, H77,NL550,АНТРАЦИТ,ЛЕВАЯ</t>
  </si>
  <si>
    <t>БОКОВИНА ЯЩИКА AVANTECH YOU, H77,NL550,АНТРАЦИТ,ПРАВАЯ</t>
  </si>
  <si>
    <t>БОКОВИНА ЯЩИКА AVANTECH YOU, H101,NL270,АНТРАЦИТ,ЛЕВАЯ</t>
  </si>
  <si>
    <t>БОКОВИНА ЯЩИКА AVANTECH YOU, H101,NL270,АНТРАЦИТ,ПРАВАЯ</t>
  </si>
  <si>
    <t>БОКОВИНА ЯЩИКА AVANTECH YOU, H101,NL300,АНТРАЦИТ,ЛЕВАЯ</t>
  </si>
  <si>
    <t>БОКОВИНА ЯЩИКА AVANTECH YOU, H101,NL300,АНТРАЦИТ,ПРАВАЯ</t>
  </si>
  <si>
    <t>БОКОВИНА ЯЩИКА AVANTECH YOU, H101,NL350,АНТРАЦИТ,ЛЕВАЯ</t>
  </si>
  <si>
    <t>БОКОВИНА ЯЩИКА AVANTECH YOU, H101,NL350,АНТРАЦИТ,ПРАВАЯ</t>
  </si>
  <si>
    <t>БОКОВИНА ЯЩИКА AVANTECH YOU, H101,NL400,АНТРАЦИТ,ЛЕВАЯ</t>
  </si>
  <si>
    <t>БОКОВИНА ЯЩИКА AVANTECH YOU, H101,NL400,АНТРАЦИТ,ПРАВАЯ</t>
  </si>
  <si>
    <t>БОКОВИНА ЯЩИКА AVANTECH YOU, H101,NL450,АНТРАЦИТ,ЛЕВАЯ</t>
  </si>
  <si>
    <t>БОКОВИНА ЯЩИКА AVANTECH YOU, H101,NL450,АНТРАЦИТ,ПРАВАЯ</t>
  </si>
  <si>
    <t>БОКОВИНА ЯЩИКА AVANTECH YOU, H101,NL500,АНТРАЦИТ,ЛЕВАЯ</t>
  </si>
  <si>
    <t>БОКОВИНА ЯЩИКА AVANTECH YOU, H101,NL500,АНТРАЦИТ,ПРАВАЯ</t>
  </si>
  <si>
    <t>БОКОВИНА ЯЩИКА AVANTECH YOU, H101,NL550,АНТРАЦИТ,ЛЕВАЯ</t>
  </si>
  <si>
    <t>БОКОВИНА ЯЩИКА AVANTECH YOU, H101,NL550,АНТРАЦИТ,ПРАВАЯ</t>
  </si>
  <si>
    <t>БОКОВИНА ЯЩИКА AVANTECH YOU, H101,NL600,АНТРАЦИТ,ЛЕВАЯ</t>
  </si>
  <si>
    <t>БОКОВИНА ЯЩИКА AVANTECH YOU, H101,NL600,АНТРАЦИТ,ПРАВАЯ</t>
  </si>
  <si>
    <t>БОКОВИНА ЯЩИКА AVANTECH YOU, H101,NL650,АНТРАЦИТ,ЛЕВАЯ</t>
  </si>
  <si>
    <t>БОКОВИНА ЯЩИКА AVANTECH YOU, H101,NL650,АНТРАЦИТ,ПРАВАЯ</t>
  </si>
  <si>
    <t>БОКОВИНА ЯЩИКА AVANTECH YOU, H139,NL300,АНТРАЦИТ,ЛЕВАЯ</t>
  </si>
  <si>
    <t>БОКОВИНА ЯЩИКА AVANTECH YOU, H139,NL300,АНТРАЦИТ,ПРАВАЯ</t>
  </si>
  <si>
    <t>БОКОВИНА ЯЩИКА AVANTECH YOU, H139,NL350,АНТРАЦИТ,ЛЕВАЯ</t>
  </si>
  <si>
    <t>БОКОВИНА ЯЩИКА AVANTECH YOU, H139,NL350,АНТРАЦИТ,ПРАВАЯ</t>
  </si>
  <si>
    <t>БОКОВИНА ЯЩИКА AVANTECH YOU, H139,NL400,АНТРАЦИТ,ЛЕВАЯ</t>
  </si>
  <si>
    <t>БОКОВИНА ЯЩИКА AVANTECH YOU, H139,NL400,АНТРАЦИТ,ПРАВАЯ</t>
  </si>
  <si>
    <t>БОКОВИНА ЯЩИКА AVANTECH YOU, H139,NL450,АНТРАЦИТ,ЛЕВАЯ</t>
  </si>
  <si>
    <t>БОКОВИНА ЯЩИКА AVANTECH YOU, H139,NL450,АНТРАЦИТ,ПРАВАЯ</t>
  </si>
  <si>
    <t>БОКОВИНА ЯЩИКА AVANTECH YOU, H139,NL500,АНТРАЦИТ,ЛЕВАЯ</t>
  </si>
  <si>
    <t>БОКОВИНА ЯЩИКА AVANTECH YOU, H139,NL500,АНТРАЦИТ,ПРАВАЯ</t>
  </si>
  <si>
    <t>БОКОВИНА ЯЩИКА AVANTECH YOU, H139,NL550,АНТРАЦИТ,ЛЕВАЯ</t>
  </si>
  <si>
    <t>БОКОВИНА ЯЩИКА AVANTECH YOU, H139,NL550,АНТРАЦИТ,ПРАВАЯ</t>
  </si>
  <si>
    <t>БОКОВИНА ЯЩИКА AVANTECH YOU, H139,NL600,АНТРАЦИТ,ЛЕВАЯ</t>
  </si>
  <si>
    <t>БОКОВИНА ЯЩИКА AVANTECH YOU, H139,NL600,АНТРАЦИТ,ПРАВАЯ</t>
  </si>
  <si>
    <t>БОКОВИНА ЯЩИКА AVANTECH YOU, H187,NL270,АНТРАЦИТ,ЛЕВАЯ</t>
  </si>
  <si>
    <t>БОКОВИНА ЯЩИКА AVANTECH YOU, H187,NL270,АНТРАЦИТ,ПРАВАЯ</t>
  </si>
  <si>
    <t>БОКОВИНА ЯЩИКА AVANTECH YOU, H187,NL300,АНТРАЦИТ,ЛЕВАЯ</t>
  </si>
  <si>
    <t>БОКОВИНА ЯЩИКА AVANTECH YOU, H187,NL300,АНТРАЦИТ,ПРАВАЯ</t>
  </si>
  <si>
    <t>БОКОВИНА ЯЩИКА AVANTECH YOU, H187,NL350,АНТРАЦИТ,ЛЕВАЯ</t>
  </si>
  <si>
    <t>БОКОВИНА ЯЩИКА AVANTECH YOU, H187,NL350,АНТРАЦИТ,ПРАВАЯ</t>
  </si>
  <si>
    <t>БОКОВИНА ЯЩИКА AVANTECH YOU, H187,NL400,АНТРАЦИТ,ЛЕВАЯ</t>
  </si>
  <si>
    <t>БОКОВИНА ЯЩИКА AVANTECH YOU, H187,NL400,АНТРАЦИТ,ПРАВАЯ</t>
  </si>
  <si>
    <t>БОКОВИНА ЯЩИКА AVANTECH YOU, H187,NL450,АНТРАЦИТ,ЛЕВАЯ</t>
  </si>
  <si>
    <t>БОКОВИНА ЯЩИКА AVANTECH YOU, H187,NL450,АНТРАЦИТ,ПРАВАЯ</t>
  </si>
  <si>
    <t>БОКОВИНА ЯЩИКА AVANTECH YOU, H187,NL500,АНТРАЦИТ,ЛЕВАЯ</t>
  </si>
  <si>
    <t>БОКОВИНА ЯЩИКА AVANTECH YOU, H187,NL500,АНТРАЦИТ,ПРАВАЯ</t>
  </si>
  <si>
    <t>БОКОВИНА ЯЩИКА AVANTECH YOU, H187,NL550,АНТРАЦИТ,ЛЕВАЯ</t>
  </si>
  <si>
    <t>БОКОВИНА ЯЩИКА AVANTECH YOU, H187,NL550,АНТРАЦИТ,ПРАВАЯ</t>
  </si>
  <si>
    <t>БОКОВИНА ЯЩИКА AVANTECH YOU, H187,NL600,АНТРАЦИТ,ЛЕВАЯ</t>
  </si>
  <si>
    <t>БОКОВИНА ЯЩИКА AVANTECH YOU, H187,NL600,АНТРАЦИТ,ПРАВАЯ</t>
  </si>
  <si>
    <t>БОКОВИНА ЯЩИКА AVANTECH YOU, H187,NL650,АНТРАЦИТ,ЛЕВАЯ</t>
  </si>
  <si>
    <t>БОКОВИНА ЯЩИКА AVANTECH YOU, H187,NL650,АНТРАЦИТ,ПРАВАЯ</t>
  </si>
  <si>
    <t>БОКОВИНА ЯЩИКА AVANTECH YOU, H251,NL350,АНТРАЦИТ,ЛЕВАЯ</t>
  </si>
  <si>
    <t>БОКОВИНА ЯЩИКА AVANTECH YOU, H251,NL350,АНТРАЦИТ,ПРАВАЯ</t>
  </si>
  <si>
    <t>БОКОВИНА ЯЩИКА AVANTECH YOU, H251,NL400,АНТРАЦИТ,ЛЕВАЯ</t>
  </si>
  <si>
    <t>БОКОВИНА ЯЩИКА AVANTECH YOU, H251,NL400,АНТРАЦИТ,ПРАВАЯ</t>
  </si>
  <si>
    <t>БОКОВИНА ЯЩИКА AVANTECH YOU, H251,NL450,АНТРАЦИТ,ЛЕВАЯ</t>
  </si>
  <si>
    <t>БОКОВИНА ЯЩИКА AVANTECH YOU, H251,NL450,АНТРАЦИТ,ПРАВАЯ</t>
  </si>
  <si>
    <t>БОКОВИНА ЯЩИКА AVANTECH YOU, H251,NL500,АНТРАЦИТ,ЛЕВАЯ</t>
  </si>
  <si>
    <t>БОКОВИНА ЯЩИКА AVANTECH YOU, H251,NL500,АНТРАЦИТ,ПРАВАЯ</t>
  </si>
  <si>
    <t>БОКОВИНА ЯЩИКА AVANTECH YOU, H251,NL550,АНТРАЦИТ,ЛЕВАЯ</t>
  </si>
  <si>
    <t>БОКОВИНА ЯЩИКА AVANTECH YOU, H251,NL550,АНТРАЦИТ,ПРАВАЯ</t>
  </si>
  <si>
    <t>БОКОВИНА ЯЩИКА AVANTECH YOU, H251,NL600,АНТРАЦИТ,ЛЕВАЯ</t>
  </si>
  <si>
    <t>БОКОВИНА ЯЩИКА AVANTECH YOU, H251,NL600,АНТРАЦИТ,ПРАВАЯ</t>
  </si>
  <si>
    <t>БОКОВИНА ЯЩИКА AVANTECH YOU, H251,NL650,АНТРАЦИТ,ЛЕВАЯ</t>
  </si>
  <si>
    <t>БОКОВИНА ЯЩИКА AVANTECH YOU, H251,NL650,АНТРАЦИТ,ПРАВАЯ</t>
  </si>
  <si>
    <t>БОКОВИНА ЯЩИКА AVANTECH YOU INLAY,H187,NL350,АНТРАЦИТ, ЛЕВАЯ</t>
  </si>
  <si>
    <t>БОКОВИНА ЯЩИКА AVANTECH YOU INLAY,H187,NL350,АНТРАЦИТ, ПРАВАЯ</t>
  </si>
  <si>
    <t>БОКОВИНА ЯЩИКА AVANTECH YOU INLAY,H187,NL400,АНТРАЦИТ, ЛЕВАЯ</t>
  </si>
  <si>
    <t>БОКОВИНА ЯЩИКА AVANTECH YOU INLAY,H187,NL400,АНТРАЦИТ, ПРАВАЯ</t>
  </si>
  <si>
    <t>БОКОВИНА ЯЩИКА AVANTECH YOU INLAY,H187,NL450,АНТРАЦИТ, ЛЕВАЯ</t>
  </si>
  <si>
    <t>БОКОВИНА ЯЩИКА AVANTECH YOU INLAY,H187,NL450,АНТРАЦИТ, ПРАВАЯ</t>
  </si>
  <si>
    <t>БОКОВИНА ЯЩИКА AVANTECH YOU INLAY,H187,NL500,АНТРАЦИТ, ЛЕВАЯ</t>
  </si>
  <si>
    <t>БОКОВИНА ЯЩИКА AVANTECH YOU INLAY,H187,NL500,АНТРАЦИТ, ПРАВАЯ</t>
  </si>
  <si>
    <t>БОКОВИНА ЯЩИКА AVANTECH YOU INLAY,H187,NL550,АНТРАЦИТ, ЛЕВАЯ</t>
  </si>
  <si>
    <t>БОКОВИНА ЯЩИКА AVANTECH YOU INLAY,H187,NL550,АНТРАЦИТ, ПРАВАЯ</t>
  </si>
  <si>
    <t>БОКОВИНА ЯЩИКА AVANTECH YOU INLAY,H187,NL600,АНТРАЦИТ, ЛЕВАЯ</t>
  </si>
  <si>
    <t>БОКОВИНА ЯЩИКА AVANTECH YOU INLAY,H187,NL600,АНТРАЦИТ, ПРАВАЯ</t>
  </si>
  <si>
    <t>БОКОВИНА ЯЩИКА AVANTECH YOU INLAY,H187,NL650,АНТРАЦИТ, ЛЕВАЯ</t>
  </si>
  <si>
    <t>БОКОВИНА ЯЩИКА AVANTECH YOU INLAY,H187,NL650,АНТРАЦИТ, ПРАВАЯ</t>
  </si>
  <si>
    <t>ЗАДНЯЯ СТЕНКА ЯЩИКА AVANTECH YOU,H77,KD16,KB600,СТАЛЬ, АНТРАЦИТ</t>
  </si>
  <si>
    <t>ЗАДНЯЯ СТЕНКА ЯЩИКА AVANTECH YOU,H77,KD18,KB600,СТАЛЬ, АНТРАЦИТ</t>
  </si>
  <si>
    <t>ЗАДНЯЯ СТЕНКА ЯЩИКА AVANTECH YOU,H101,KD16,KB300,СТАЛЬ, АНТРАЦИТ</t>
  </si>
  <si>
    <t>ЗАДНЯЯ СТЕНКА ЯЩИКА AVANTECH YOU,H101,KD16,KB400,СТАЛЬ, АНТРАЦИТ</t>
  </si>
  <si>
    <t>ЗАДНЯЯ СТЕНКА ЯЩИКА AVANTECH YOU,H101,KD16,KB450,СТАЛЬ, АНТРАЦИТ</t>
  </si>
  <si>
    <t>ЗАДНЯЯ СТЕНКА ЯЩИКА AVANTECH YOU,H101,KD16,KB500,СТАЛЬ, АНТРАЦИТ</t>
  </si>
  <si>
    <t>ЗАДНЯЯ СТЕНКА ЯЩИКА AVANTECH YOU,H101,KD16,KB600,СТАЛЬ, АНТРАЦИТ</t>
  </si>
  <si>
    <t>ЗАДНЯЯ СТЕНКА ЯЩИКА AVANTECH YOU,H101,KD16,KB800,СТАЛЬ, АНТРАЦИТ</t>
  </si>
  <si>
    <t>ЗАДНЯЯ СТЕНКА ЯЩИКА AVANTECH YOU,H101,KD16,KB900,СТАЛЬ, АНТРАЦИТ</t>
  </si>
  <si>
    <t>ЗАДНЯЯ СТЕНКА ЯЩИКА AVANTECH YOU,H101,KD16,KB1000,СТАЛЬ, АНТРАЦИТ</t>
  </si>
  <si>
    <t>ЗАДНЯЯ СТЕНКА ЯЩИКА AVANTECH YOU,H101,KD16,KB1200,СТАЛЬ, АНТРАЦИТ</t>
  </si>
  <si>
    <t>ЗАДНЯЯ СТЕНКА ЯЩИКА AVANTECH YOU,H101,KD18,KB300,СТАЛЬ, АНТРАЦИТ</t>
  </si>
  <si>
    <t>ЗАДНЯЯ СТЕНКА ЯЩИКА AVANTECH YOU,H101,KD18,KB400,СТАЛЬ, АНТРАЦИТ</t>
  </si>
  <si>
    <t>ЗАДНЯЯ СТЕНКА ЯЩИКА AVANTECH YOU,H101,KD18,KB450,СТАЛЬ, АНТРАЦИТ</t>
  </si>
  <si>
    <t>ЗАДНЯЯ СТЕНКА ЯЩИКА AVANTECH YOU,H101,KD18,KB500,СТАЛЬ, АНТРАЦИТ</t>
  </si>
  <si>
    <t>ЗАДНЯЯ СТЕНКА ЯЩИКА AVANTECH YOU,H101,KD18,KB600,СТАЛЬ, АНТРАЦИТ</t>
  </si>
  <si>
    <t>ЗАДНЯЯ СТЕНКА ЯЩИКА AVANTECH YOU,H101,KD18,KB800,СТАЛЬ, АНТРАЦИТ</t>
  </si>
  <si>
    <t>ЗАДНЯЯ СТЕНКА ЯЩИКА AVANTECH YOU,H101,KD18,KB900,СТАЛЬ, АНТРАЦИТ</t>
  </si>
  <si>
    <t>ЗАДНЯЯ СТЕНКА ЯЩИКА AVANTECH YOU,H101,KD18,KB1000,СТАЛЬ, АНТРАЦИТ</t>
  </si>
  <si>
    <t>ЗАДНЯЯ СТЕНКА ЯЩИКА AVANTECH YOU,H101,KD18,KB1200,СТАЛЬ, АНТРАЦИТ</t>
  </si>
  <si>
    <t>ЗАДНЯЯ СТЕНКА ЯЩИКА AVANTECH YOU,H139,KD16,KB300,СТАЛЬ, АНТРАЦИТ</t>
  </si>
  <si>
    <t>ЗАДНЯЯ СТЕНКА ЯЩИКА AVANTECH YOU,H139,KD16,KB400,СТАЛЬ, АНТРАЦИТ</t>
  </si>
  <si>
    <t>ЗАДНЯЯ СТЕНКА ЯЩИКА AVANTECH YOU,H139,KD16,KB450,СТАЛЬ, АНТРАЦИТ</t>
  </si>
  <si>
    <t>ЗАДНЯЯ СТЕНКА ЯЩИКА AVANTECH YOU,H139,KD16,KB500,СТАЛЬ, АНТРАЦИТ</t>
  </si>
  <si>
    <t>ЗАДНЯЯ СТЕНКА ЯЩИКА AVANTECH YOU,H139,KD16,KB600,СТАЛЬ, АНТРАЦИТ</t>
  </si>
  <si>
    <t>ЗАДНЯЯ СТЕНКА ЯЩИКА AVANTECH YOU,H139,KD16,KB800,СТАЛЬ, АНТРАЦИТ</t>
  </si>
  <si>
    <t>ЗАДНЯЯ СТЕНКА ЯЩИКА AVANTECH YOU,H139,KD16,KB900,СТАЛЬ, АНТРАЦИТ</t>
  </si>
  <si>
    <t>ЗАДНЯЯ СТЕНКА ЯЩИКА AVANTECH YOU,H139,KD16,KB1000,СТАЛЬ, АНТРАЦИТ</t>
  </si>
  <si>
    <t>ЗАДНЯЯ СТЕНКА ЯЩИКА AVANTECH YOU,H139,KD16,KB1200,СТАЛЬ, АНТРАЦИТ</t>
  </si>
  <si>
    <t>ЗАДНЯЯ СТЕНКА ЯЩИКА AVANTECH YOU,H139,KD18,KB300,СТАЛЬ, АНТРАЦИТ</t>
  </si>
  <si>
    <t>ЗАДНЯЯ СТЕНКА ЯЩИКА AVANTECH YOU,H139,KD18,KB400,СТАЛЬ, АНТРАЦИТ</t>
  </si>
  <si>
    <t>ЗАДНЯЯ СТЕНКА ЯЩИКА AVANTECH YOU,H139,KD18,KB450,СТАЛЬ, АНТРАЦИТ</t>
  </si>
  <si>
    <t>ЗАДНЯЯ СТЕНКА ЯЩИКА AVANTECH YOU,H139,KD18,KB500,СТАЛЬ, АНТРАЦИТ</t>
  </si>
  <si>
    <t>ЗАДНЯЯ СТЕНКА ЯЩИКА AVANTECH YOU,H139,KD18,KB600,СТАЛЬ, АНТРАЦИТ</t>
  </si>
  <si>
    <t>ЗАДНЯЯ СТЕНКА ЯЩИКА AVANTECH YOU,H139,KD18,KB800,СТАЛЬ, АНТРАЦИТ</t>
  </si>
  <si>
    <t>ЗАДНЯЯ СТЕНКА ЯЩИКА AVANTECH YOU,H139,KD18,KB900,СТАЛЬ, АНТРАЦИТ</t>
  </si>
  <si>
    <t>ЗАДНЯЯ СТЕНКА ЯЩИКА AVANTECH YOU,H139,KD18,KB1000,СТАЛЬ, АНТРАЦИТ</t>
  </si>
  <si>
    <t>ЗАДНЯЯ СТЕНКА ЯЩИКА AVANTECH YOU,H139,KD18,KB1200,СТАЛЬ, АНТРАЦИТ</t>
  </si>
  <si>
    <t>ЗАДНЯЯ СТЕНКА КОРОБА AVANTECH YOU,H187,KD16,KB300,СТАЛЬ, АНТРАЦИТ</t>
  </si>
  <si>
    <t>ЗАДНЯЯ СТЕНКА КОРОБА AVANTECH YOU,H187,KD16,KB400,СТАЛЬ, АНТРАЦИТ</t>
  </si>
  <si>
    <t>ЗАДНЯЯ СТЕНКА КОРОБА AVANTECH YOU,H187,KD16,KB450,СТАЛЬ, АНТРАЦИТ</t>
  </si>
  <si>
    <t>ЗАДНЯЯ СТЕНКА КОРОБА AVANTECH YOU,H187,KD16,KB500,СТАЛЬ, АНТРАЦИТ</t>
  </si>
  <si>
    <t>ЗАДНЯЯ СТЕНКА КОРОБА AVANTECH YOU,H187,KD16,KB600,СТАЛЬ, АНТРАЦИТ</t>
  </si>
  <si>
    <t>ЗАДНЯЯ СТЕНКА КОРОБА AVANTECH YOU,H187,KD16,KB800,СТАЛЬ, АНТРАЦИТ</t>
  </si>
  <si>
    <t>ЗАДНЯЯ СТЕНКА КОРОБА AVANTECH YOU,H187,KD16,KB900,СТАЛЬ, АНТРАЦИТ</t>
  </si>
  <si>
    <t>ЗАДНЯЯ СТЕНКА КОРОБА AVANTECH YOU,H187,KD16,KB1000,СТАЛЬ, АНТРАЦИТ</t>
  </si>
  <si>
    <t>ЗАДНЯЯ СТЕНКА КОРОБА AVANTECH YOU,H187,KD16,KB1200,СТАЛЬ, АНТРАЦИТ</t>
  </si>
  <si>
    <t>ЗАДНЯЯ СТЕНКА КОРОБА AVANTECH YOU,H187,KD18,KB300,СТАЛЬ, АНТРАЦИТ</t>
  </si>
  <si>
    <t>ЗАДНЯЯ СТЕНКА КОРОБА AVANTECH YOU,H187,KD18,KB400,СТАЛЬ, АНТРАЦИТ</t>
  </si>
  <si>
    <t>ЗАДНЯЯ СТЕНКА КОРОБА AVANTECH YOU,H187,KD18,KB450,СТАЛЬ, АНТРАЦИТ</t>
  </si>
  <si>
    <t>ЗАДНЯЯ СТЕНКА КОРОБА AVANTECH YOU,H187,KD18,KB500,СТАЛЬ, АНТРАЦИТ</t>
  </si>
  <si>
    <t>ЗАДНЯЯ СТЕНКА КОРОБА AVANTECH YOU,H187,KD18,KB600,СТАЛЬ, АНТРАЦИТ</t>
  </si>
  <si>
    <t>ЗАДНЯЯ СТЕНКА КОРОБА AVANTECH YOU,H187,KD18,KB800,СТАЛЬ, АНТРАЦИТ</t>
  </si>
  <si>
    <t>ЗАДНЯЯ СТЕНКА КОРОБА AVANTECH YOU,H187,KD18,KB900,СТАЛЬ, АНТРАЦИТ</t>
  </si>
  <si>
    <t>ЗАДНЯЯ СТЕНКА КОРОБА AVANTECH YOU,H187,KD18,KB1000,СТАЛЬ, АНТРАЦИТ</t>
  </si>
  <si>
    <t>ЗАДНЯЯ СТЕНКА КОРОБА AVANTECH YOU,H187,KD18,KB1200,СТАЛЬ, АНТРАЦИТ</t>
  </si>
  <si>
    <t>ЗАДНЯЯ СТЕНКА КОРОБА AVANTECH YOU,H251,KD16,KB300,СТАЛЬ, АНТРАЦИТ</t>
  </si>
  <si>
    <t>ЗАДНЯЯ СТЕНКА КОРОБА AVANTECH YOU,H251,KD16,KB400,СТАЛЬ, АНТРАЦИТ</t>
  </si>
  <si>
    <t>ЗАДНЯЯ СТЕНКА КОРОБА AVANTECH YOU,H251,KD16,KB450,СТАЛЬ, АНТРАЦИТ</t>
  </si>
  <si>
    <t>ЗАДНЯЯ СТЕНКА КОРОБА AVANTECH YOU,H251,KD16,KB500,СТАЛЬ, АНТРАЦИТ</t>
  </si>
  <si>
    <t>ЗАДНЯЯ СТЕНКА КОРОБА AVANTECH YOU,H251,KD16,KB600,СТАЛЬ, АНТРАЦИТ</t>
  </si>
  <si>
    <t>ЗАДНЯЯ СТЕНКА КОРОБА AVANTECH YOU,H251,KD16,KB800,СТАЛЬ, АНТРАЦИТ</t>
  </si>
  <si>
    <t>ЗАДНЯЯ СТЕНКА КОРОБА AVANTECH YOU,H251,KD16,KB900,СТАЛЬ, АНТРАЦИТ</t>
  </si>
  <si>
    <t>ЗАДНЯЯ СТЕНКА КОРОБА AVANTECH YOU,H251,KD16,KB1000,СТАЛЬ, АНТРАЦИТ</t>
  </si>
  <si>
    <t>ЗАДНЯЯ СТЕНКА КОРОБА AVANTECH YOU,H251,KD16,KB1200,СТАЛЬ, АНТРАЦИТ</t>
  </si>
  <si>
    <t>ЗАДНЯЯ СТЕНКА КОРОБА AVANTECH YOU,H251,KD18,KB300,СТАЛЬ, АНТРАЦИТ</t>
  </si>
  <si>
    <t>ЗАДНЯЯ СТЕНКА КОРОБА AVANTECH YOU,H251,KD18,KB400,СТАЛЬ, АНТРАЦИТ</t>
  </si>
  <si>
    <t>ЗАДНЯЯ СТЕНКА КОРОБА AVANTECH YOU,H251,KD18,KB450,СТАЛЬ, АНТРАЦИТ</t>
  </si>
  <si>
    <t>ЗАДНЯЯ СТЕНКА КОРОБА AVANTECH YOU,H251,KD18,KB500,СТАЛЬ, АНТРАЦИТ</t>
  </si>
  <si>
    <t>ЗАДНЯЯ СТЕНКА КОРОБА AVANTECH YOU,H251,KD18,KB600,СТАЛЬ, АНТРАЦИТ</t>
  </si>
  <si>
    <t>ЗАДНЯЯ СТЕНКА КОРОБА AVANTECH YOU,H251,KD18,KB800,СТАЛЬ, АНТРАЦИТ</t>
  </si>
  <si>
    <t>ЗАДНЯЯ СТЕНКА КОРОБА AVANTECH YOU,H251,KD18,KB900,СТАЛЬ, АНТРАЦИТ</t>
  </si>
  <si>
    <t>ЗАДНЯЯ СТЕНКА КОРОБА AVANTECH YOU,H251,KD18,KB1000,СТАЛЬ, АНТРАЦИТ</t>
  </si>
  <si>
    <t>ЗАДНЯЯ СТЕНКА КОРОБА AVANTECH YOU,H251,KD18,KB1200,СТАЛЬ, АНТРАЦИТ</t>
  </si>
  <si>
    <t>ЗАДНЯЯ СТЕНКА ЯЩИКА AVANTECH YOU,H101,L2000,АЛЮМИНИЙ, АНТРАЦИТ</t>
  </si>
  <si>
    <t>ЗАДНЯЯ СТЕНКА ЯЩИКА AVANTECH YOU,H139,L2000,АЛЮМИНИЙ, АНТРАЦИТ</t>
  </si>
  <si>
    <t>ЗАДНЯЯ СТЕНКА КОРОБА AVANTECH YOU,H187,L2000,АЛЮМИНИЙ, АНТРАЦИТ</t>
  </si>
  <si>
    <t>ЗАДНЯЯ СТЕНКА КОРОБА AVANTECH YOU,H251,L2000,АЛЮМИНИЙ, АНТРАЦИТ</t>
  </si>
  <si>
    <t>СОЕДИНИТЕЛЬ ЗАДНЕЙ СТЕНКИ AVANTECH YOU,H101,АНТРАЦИТ, ЛЕВЫЙ</t>
  </si>
  <si>
    <t>СОЕДИНИТЕЛЬ ЗАДНЕЙ СТЕНКИ AVANTECH YOU,H101,АНТРАЦИТ, ПРАВЫЙ</t>
  </si>
  <si>
    <t>СОЕДИНИТЕЛЬ ЗАДНЕЙ СТЕНКИ AVANTECH YOU,H139,АНТРАЦИТ, ЛЕВЫЙ</t>
  </si>
  <si>
    <t>СОЕДИНИТЕЛЬ ЗАДНЕЙ СТЕНКИ AVANTECH YOU,H139,АНТРАЦИТ, ПРАВЫЙ</t>
  </si>
  <si>
    <t>СОЕДИНИТЕЛЬ ЗАДНЕЙ СТЕНКИ AVANTECH YOU,H187,АНТРАЦИТ, ЛЕВЫЙ</t>
  </si>
  <si>
    <t>СОЕДИНИТЕЛЬ ЗАДНЕЙ СТЕНКИ AVANTECH YOU,H187,АНТРАЦИТ, ПРАВЫЙ</t>
  </si>
  <si>
    <t>СОЕДИНИТЕЛЬ ЗАДНЕЙ СТЕНКИ AVANTECH YOU,H251,АНТРАЦИТ, ЛЕВЫЙ</t>
  </si>
  <si>
    <t>СОЕДИНИТЕЛЬ ЗАДНЕЙ СТЕНКИ AVANTECH YOU,H251,АНТРАЦИТ, ПРАВЫЙ</t>
  </si>
  <si>
    <t>ПЕРЕДНЯЯ ПАНЕЛЬ ВНУТРЕННЕГО ЯЩИКА AVANTECH YOU,H101,L2000, АЛЮМИНИЙ,АНТРАЦИТ</t>
  </si>
  <si>
    <t>ПЕРЕДНЯЯ ПАНЕЛЬ ВНУТРЕННЕГО ЯЩИКА AVANTECH YOU,H139,L2000, АЛЮМИНИЙ,АНТРАЦИТ</t>
  </si>
  <si>
    <t>ПЕРЕДНЯЯ ПАНЕЛЬ ВНУТРЕННЕГО КОРОБА AVANTECH YOU,H187, L2000,АЛЮМИНИЙ,АНТРАЦИТ</t>
  </si>
  <si>
    <t>КОМПЛЕКТ СОЕДИНИТЕЛЕЙ ПЕРЕДНЕЙ ПАНЕЛИ ВНУТР. ЯЩИКА AVANTECH YOU,H101,АНТРАЦИТ</t>
  </si>
  <si>
    <t>КОМПЛЕКТ СОЕДИНИТЕЛЕЙ ПЕРЕДНЕЙ ПАНЕЛИ ВНУТР. ЯЩИКА AVANTECH YOU,H139,АНТРАЦИТ</t>
  </si>
  <si>
    <t>КОМПЛЕКТ СОЕДИНИТЕЛЕЙ ПЕРЕДНЕЙ ПАНЕЛИ ВНУТР. ЯЩИКА AVANTECH YOU,H187,АНТРАЦИТ</t>
  </si>
  <si>
    <t>КОМПЛЕКТ СОЕДИНИТЕЛЕЙ ПЕРЕДНЕЙ ПАНЕЛИ ВНУТР. ЯЩИКА AVANTECH YOU INLAY,H187,АНТРАЦИТ</t>
  </si>
  <si>
    <t>ФИКСАТОР ПЕРЕДНЕЙ ПАНЕЛИ ВНУТРЕННЕГО ЯЩИКА AVANTECH YOU,H101,АНТРАЦИТ</t>
  </si>
  <si>
    <t>ПЕРЕДНЯЯ ПАНЕЛЬ ВНУТРЕННЕГО ЯЩИКА AVANTECH YOU, H101,KD16,KB300,АНТРАЦИТ</t>
  </si>
  <si>
    <t>ПЕРЕДНЯЯ ПАНЕЛЬ ВНУТРЕННЕГО ЯЩИКА AVANTECH YOU, H101,KD16,KB400,АНТРАЦИТ</t>
  </si>
  <si>
    <t>ПЕРЕДНЯЯ ПАНЕЛЬ ВНУТРЕННЕГО ЯЩИКА AVANTECH YOU, H101,KD16,KB450,АНТРАЦИТ</t>
  </si>
  <si>
    <t>ПЕРЕДНЯЯ ПАНЕЛЬ ВНУТРЕННЕГО ЯЩИКА AVANTECH YOU, H101,KD16,KB500,АНТРАЦИТ</t>
  </si>
  <si>
    <t>ПЕРЕДНЯЯ ПАНЕЛЬ ВНУТРЕННЕГО ЯЩИКА AVANTECH YOU, H101,KD16,KB600,АНТРАЦИТ</t>
  </si>
  <si>
    <t>ПЕРЕДНЯЯ ПАНЕЛЬ ВНУТРЕННЕГО ЯЩИКА AVANTECH YOU, H101,KD16,KB800,АНТРАЦИТ</t>
  </si>
  <si>
    <t>ПЕРЕДНЯЯ ПАНЕЛЬ ВНУТРЕННЕГО ЯЩИКА AVANTECH YOU, H101,KD16,KB900,АНТРАЦИТ</t>
  </si>
  <si>
    <t>ПЕРЕДНЯЯ ПАНЕЛЬ ВНУТРЕННЕГО ЯЩИКА AVANTECH YOU, H101,KD16,KB1000,АНТРАЦИТ</t>
  </si>
  <si>
    <t>ПЕРЕДНЯЯ ПАНЕЛЬ ВНУТРЕННЕГО ЯЩИКА AVANTECH YOU, H101,KD16,KB1200,АНТРАЦИТ</t>
  </si>
  <si>
    <t>ПЕРЕДНЯЯ ПАНЕЛЬ ВНУТРЕННЕГО ЯЩИКА AVANTECH YOU, H101,KD18,KB300,АНТРАЦИТ</t>
  </si>
  <si>
    <t>ПЕРЕДНЯЯ ПАНЕЛЬ ВНУТРЕННЕГО ЯЩИКА AVANTECH YOU, H101,KD18,KB400,АНТРАЦИТ</t>
  </si>
  <si>
    <t>ПЕРЕДНЯЯ ПАНЕЛЬ ВНУТРЕННЕГО ЯЩИКА AVANTECH YOU, H101,KD18,KB450,АНТРАЦИТ</t>
  </si>
  <si>
    <t>ПЕРЕДНЯЯ ПАНЕЛЬ ВНУТРЕННЕГО ЯЩИКА AVANTECH YOU, H101,KD18,KB500,АНТРАЦИТ</t>
  </si>
  <si>
    <t>ПЕРЕДНЯЯ ПАНЕЛЬ ВНУТРЕННЕГО ЯЩИКА AVANTECH YOU, H101,KD18,KB600,АНТРАЦИТ</t>
  </si>
  <si>
    <t>ПЕРЕДНЯЯ ПАНЕЛЬ ВНУТРЕННЕГО ЯЩИКА AVANTECH YOU, H101,KD18,KB800,АНТРАЦИТ</t>
  </si>
  <si>
    <t>ПЕРЕДНЯЯ ПАНЕЛЬ ВНУТРЕННЕГО ЯЩИКА AVANTECH YOU, H101,KD18,KB900,АНТРАЦИТ</t>
  </si>
  <si>
    <t>ПЕРЕДНЯЯ ПАНЕЛЬ ВНУТРЕННЕГО ЯЩИКА AVANTECH YOU, H101,KD18,KB1000,АНТРАЦИТ</t>
  </si>
  <si>
    <t>ПЕРЕДНЯЯ ПАНЕЛЬ ВНУТРЕННЕГО ЯЩИКА AVANTECH YOU, H101,KD18,KB1200,АНТРАЦИТ</t>
  </si>
  <si>
    <t>ПЕРЕДНЯЯ ПАНЕЛЬ ВНУТРЕННЕГО ЯЩИКА AVANTECH YOU, H139,KD16,KB300,АНТРАЦИТ</t>
  </si>
  <si>
    <t>ПЕРЕДНЯЯ ПАНЕЛЬ ВНУТРЕННЕГО ЯЩИКА AVANTECH YOU, H139,KD16,KB400,АНТРАЦИТ</t>
  </si>
  <si>
    <t>ПЕРЕДНЯЯ ПАНЕЛЬ ВНУТРЕННЕГО ЯЩИКА AVANTECH YOU, H139,KD16,KB450,АНТРАЦИТ</t>
  </si>
  <si>
    <t>ПЕРЕДНЯЯ ПАНЕЛЬ ВНУТРЕННЕГО ЯЩИКА AVANTECH YOU, H139,KD16,KB500,АНТРАЦИТ</t>
  </si>
  <si>
    <t>ПЕРЕДНЯЯ ПАНЕЛЬ ВНУТРЕННЕГО ЯЩИКА AVANTECH YOU, H139,KD16,KB600,АНТРАЦИТ</t>
  </si>
  <si>
    <t>ПЕРЕДНЯЯ ПАНЕЛЬ ВНУТРЕННЕГО ЯЩИКА AVANTECH YOU, H139,KD16,KB800,АНТРАЦИТ</t>
  </si>
  <si>
    <t>ПЕРЕДНЯЯ ПАНЕЛЬ ВНУТРЕННЕГО ЯЩИКА AVANTECH YOU, H139,KD16,KB900,АНТРАЦИТ</t>
  </si>
  <si>
    <t>ПЕРЕДНЯЯ ПАНЕЛЬ ВНУТРЕННЕГО ЯЩИКА AVANTECH YOU, H139,KD16,KB1000,АНТРАЦИТ</t>
  </si>
  <si>
    <t>ПЕРЕДНЯЯ ПАНЕЛЬ ВНУТРЕННЕГО ЯЩИКА AVANTECH YOU, H139,KD16,KB1200,АНТРАЦИТ</t>
  </si>
  <si>
    <t>ПЕРЕДНЯЯ ПАНЕЛЬ ВНУТРЕННЕГО ЯЩИКА AVANTECH YOU, H139,KD18,KB300,АНТРАЦИТ</t>
  </si>
  <si>
    <t>ПЕРЕДНЯЯ ПАНЕЛЬ ВНУТРЕННЕГО ЯЩИКА AVANTECH YOU, H139,KD18,KB400,АНТРАЦИТ</t>
  </si>
  <si>
    <t>ПЕРЕДНЯЯ ПАНЕЛЬ ВНУТРЕННЕГО ЯЩИКА AVANTECH YOU, H139,KD18,KB450,АНТРАЦИТ</t>
  </si>
  <si>
    <t>ПЕРЕДНЯЯ ПАНЕЛЬ ВНУТРЕННЕГО ЯЩИКА AVANTECH YOU, H139,KD18,KB500,АНТРАЦИТ</t>
  </si>
  <si>
    <t>ПЕРЕДНЯЯ ПАНЕЛЬ ВНУТРЕННЕГО ЯЩИКА AVANTECH YOU, H139,KD18,KB600,АНТРАЦИТ</t>
  </si>
  <si>
    <t>ПЕРЕДНЯЯ ПАНЕЛЬ ВНУТРЕННЕГО ЯЩИКА AVANTECH YOU, H139,KD18,KB800,АНТРАЦИТ</t>
  </si>
  <si>
    <t>ПЕРЕДНЯЯ ПАНЕЛЬ ВНУТРЕННЕГО ЯЩИКА AVANTECH YOU, H139,KD18,KB900,АНТРАЦИТ</t>
  </si>
  <si>
    <t>ПЕРЕДНЯЯ ПАНЕЛЬ ВНУТРЕННЕГО ЯЩИКА AVANTECH YOU, H139,KD18,KB1000,АНТРАЦИТ</t>
  </si>
  <si>
    <t>ПЕРЕДНЯЯ ПАНЕЛЬ ВНУТРЕННЕГО ЯЩИКА AVANTECH YOU, H139,KD18,KB1200,АНТРАЦИТ</t>
  </si>
  <si>
    <t>ПЕРЕДНЯЯ ПАНЕЛЬ ВНУТРЕННЕГО КОРОБА AVANTECH YOU, H187,KD16,KB300,АНТРАЦИТ</t>
  </si>
  <si>
    <t>ПЕРЕДНЯЯ ПАНЕЛЬ ВНУТРЕННЕГО КОРОБА AVANTECH YOU, H187,KD16,KB400,АНТРАЦИТ</t>
  </si>
  <si>
    <t>ПЕРЕДНЯЯ ПАНЕЛЬ ВНУТРЕННЕГО КОРОБА AVANTECH YOU, H187,KD16,KB450,АНТРАЦИТ</t>
  </si>
  <si>
    <t>ПЕРЕДНЯЯ ПАНЕЛЬ ВНУТРЕННЕГО КОРОБА AVANTECH YOU, H187,KD16,KB500,АНТРАЦИТ</t>
  </si>
  <si>
    <t>ПЕРЕДНЯЯ ПАНЕЛЬ ВНУТРЕННЕГО КОРОБА AVANTECH YOU, H187,KD16,KB600,АНТРАЦИТ</t>
  </si>
  <si>
    <t>ПЕРЕДНЯЯ ПАНЕЛЬ ВНУТРЕННЕГО КОРОБА AVANTECH YOU, H187,KD16,KB800,АНТРАЦИТ</t>
  </si>
  <si>
    <t>ПЕРЕДНЯЯ ПАНЕЛЬ ВНУТРЕННЕГО КОРОБА AVANTECH YOU, H187,KD16,KB900,АНТРАЦИТ</t>
  </si>
  <si>
    <t>ПЕРЕДНЯЯ ПАНЕЛЬ ВНУТРЕННЕГО КОРОБА AVANTECH YOU, H187,KD16,KB1000,АНТРАЦИТ</t>
  </si>
  <si>
    <t>ПЕРЕДНЯЯ ПАНЕЛЬ ВНУТРЕННЕГО КОРОБА AVANTECH YOU, H187,KD16,KB1200,АНТРАЦИТ</t>
  </si>
  <si>
    <t>ПЕРЕДНЯЯ ПАНЕЛЬ ВНУТРЕННЕГО КОРОБА AVANTECH YOU, H187,KD18,KB300,АНТРАЦИТ</t>
  </si>
  <si>
    <t>ПЕРЕДНЯЯ ПАНЕЛЬ ВНУТРЕННЕГО КОРОБА AVANTECH YOU, H187,KD18,KB400,АНТРАЦИТ</t>
  </si>
  <si>
    <t>ПЕРЕДНЯЯ ПАНЕЛЬ ВНУТРЕННЕГО КОРОБА AVANTECH YOU, H187,KD18,KB450,АНТРАЦИТ</t>
  </si>
  <si>
    <t>ПЕРЕДНЯЯ ПАНЕЛЬ ВНУТРЕННЕГО КОРОБА AVANTECH YOU, H187,KD18,KB500,АНТРАЦИТ</t>
  </si>
  <si>
    <t>ПЕРЕДНЯЯ ПАНЕЛЬ ВНУТРЕННЕГО КОРОБА AVANTECH YOU, H187,KD18,KB600,АНТРАЦИТ</t>
  </si>
  <si>
    <t>ПЕРЕДНЯЯ ПАНЕЛЬ ВНУТРЕННЕГО КОРОБА AVANTECH YOU, H187,KD18,KB800,АНТРАЦИТ</t>
  </si>
  <si>
    <t>ПЕРЕДНЯЯ ПАНЕЛЬ ВНУТРЕННЕГО КОРОБА AVANTECH YOU, H187,KD18,KB900,АНТРАЦИТ</t>
  </si>
  <si>
    <t>ПЕРЕДНЯЯ ПАНЕЛЬ ВНУТРЕННЕГО КОРОБА AVANTECH YOU, H187,KD18,KB1000,АНТРАЦИТ</t>
  </si>
  <si>
    <t>ПЕРЕДНЯЯ ПАНЕЛЬ ВНУТРЕННЕГО КОРОБА AVANTECH YOU, H187,KD18,KB1200,АНТРАЦИТ</t>
  </si>
  <si>
    <t>ПЕРЕДНЯЯ ПАНЕЛЬ ВНУТРЕННЕГО КОРОБА AVANTECH YOU INLAY, H187,KD16,KB300,АНТРАЦИТ</t>
  </si>
  <si>
    <t>ПЕРЕДНЯЯ ПАНЕЛЬ ВНУТРЕННЕГО КОРОБА AVANTECH YOU INLAY, H187,KD16,KB400,АНТРАЦИТ</t>
  </si>
  <si>
    <t>ПЕРЕДНЯЯ ПАНЕЛЬ ВНУТРЕННЕГО КОРОБА AVANTECH YOU INLAY, H187,KD16,KB450,АНТРАЦИТ</t>
  </si>
  <si>
    <t>ПЕРЕДНЯЯ ПАНЕЛЬ ВНУТРЕННЕГО КОРОБА AVANTECH YOU INLAY, H187,KD16,KB500,АНТРАЦИТ</t>
  </si>
  <si>
    <t>ПЕРЕДНЯЯ ПАНЕЛЬ ВНУТРЕННЕГО КОРОБА AVANTECH YOU INLAY, H187,KD16,KB600,АНТРАЦИТ</t>
  </si>
  <si>
    <t>ПЕРЕДНЯЯ ПАНЕЛЬ ВНУТРЕННЕГО КОРОБА AVANTECH YOU INLAY, H187,KD16,KB800,АНТРАЦИТ</t>
  </si>
  <si>
    <t>ПЕРЕДНЯЯ ПАНЕЛЬ ВНУТРЕННЕГО КОРОБА AVANTECH YOU INLAY, H187,KD16,KB900,АНТРАЦИТ</t>
  </si>
  <si>
    <t>ПЕРЕДНЯЯ ПАНЕЛЬ ВНУТРЕННЕГО КОРОБА AVANTECH YOU INLAY, H187,KD16,KB1000,АНТРАЦИТ</t>
  </si>
  <si>
    <t>ПЕРЕДНЯЯ ПАНЕЛЬ ВНУТРЕННЕГО КОРОБА AVANTECH YOU INLAY, H187,KD16,KB1200,АНТРАЦИТ</t>
  </si>
  <si>
    <t>ПЕРЕДНЯЯ ПАНЕЛЬ ВНУТРЕННЕГО КОРОБА AVANTECH YOU INLAY, H187,KD18,KB300,АНТРАЦИТ</t>
  </si>
  <si>
    <t>ПЕРЕДНЯЯ ПАНЕЛЬ ВНУТРЕННЕГО КОРОБА AVANTECH YOU INLAY, H187,KD18,KB400,АНТРАЦИТ</t>
  </si>
  <si>
    <t>ПЕРЕДНЯЯ ПАНЕЛЬ ВНУТРЕННЕГО КОРОБА AVANTECH YOU INLAY, H187,KD18,KB450,АНТРАЦИТ</t>
  </si>
  <si>
    <t>ПЕРЕДНЯЯ ПАНЕЛЬ ВНУТРЕННЕГО КОРОБА AVANTECH YOU INLAY, H187,KD18,KB500,АНТРАЦИТ</t>
  </si>
  <si>
    <t>ПЕРЕДНЯЯ ПАНЕЛЬ ВНУТРЕННЕГО КОРОБА AVANTECH YOU INLAY, H187,KD18,KB600,АНТРАЦИТ</t>
  </si>
  <si>
    <t>ПЕРЕДНЯЯ ПАНЕЛЬ ВНУТРЕННЕГО КОРОБА AVANTECH YOU INLAY, H187,KD18,KB800,АНТРАЦИТ</t>
  </si>
  <si>
    <t>ПЕРЕДНЯЯ ПАНЕЛЬ ВНУТРЕННЕГО КОРОБА AVANTECH YOU INLAY, H187,KD18,KB900,АНТРАЦИТ</t>
  </si>
  <si>
    <t>ПЕРЕДНЯЯ ПАНЕЛЬ ВНУТРЕННЕГО КОРОБА AVANTECH YOU INLAY, H187,KD18,KB1000,АНТРАЦИТ</t>
  </si>
  <si>
    <t>ПЕРЕДНЯЯ ПАНЕЛЬ ВНУТРЕННЕГО КОРОБА AVANTECH YOU INLAY, H187,KD18,KB1200,АНТРАЦИТ</t>
  </si>
  <si>
    <t>ПРОФИЛЬ ДЛЯ ПЕРЕДНЕЙ ПАНЕЛИ ВНУТРЕННЕГО КОРОБА AVANTECH YOU,H187,L2000,АНТРАЦИТ</t>
  </si>
  <si>
    <t>КОМПЛЕКТ СОЕДИНИТЕЛЕЙ ПЕРЕДНЕЙ ПАНЕЛИ ВНУТР. КОРОБА AVANTECH YOU,H187,АНТРАЦИТ</t>
  </si>
  <si>
    <t>КОМПЛЕКТ СОЕДИНИТЕЛЕЙ ПЕРЕДНЕЙ ПАНЕЛИ ВНУТР. КОРОБА AVANTECH YOU INLAY,H187,АНТРАЦИТ</t>
  </si>
  <si>
    <t>ЗАГЛУШКА НА БОКОВИНУ AVANTECH YOU,С ЛОГОТИПОМ HETTICH, АНТРАЦИТ</t>
  </si>
  <si>
    <t>U-ОБРАЗНАЯ СТЕНКА ДЛЯ ЯЩИКА ПОД МОЙКУ,СТАЛЬ,АНТРАЦИТ</t>
  </si>
  <si>
    <t>П-ОБРАЗНАЯ СТЕНКА ДЛЯ ЯЩИКА ПОД МОЙКУ,СТАЛЬ,АНТРАЦИТ</t>
  </si>
  <si>
    <t>СОЕДИНИТЕЛЬ ПЕРЕДНЕЙ ПАНЕЛИ AVANTECH YOU,H77,ПОД ПРИКРУЧИВАНИЕ</t>
  </si>
  <si>
    <t>СОЕДИНИТЕЛЬ ПЕРЕДНЕЙ ПАНЕЛИ AVANTECH YOU,H77,ПОД ЗАПРЕССОВКУ</t>
  </si>
  <si>
    <t>СТАБИЛИЗАТОР ЗАДНЕЙ СТЕНКИ AVANTECH YOU,ПЛАСТИК</t>
  </si>
  <si>
    <t>УНИВ. УГОЛОК, 31Х31 ММ, СТ. (СТАБИЛИЗАТОР ЗАДНЕЙ СТЕНКИ AVANTECH YOU,H77,ПЛАСТИК)</t>
  </si>
  <si>
    <t>СОЕДИНИТЕЛЬ ПЕРЕДНЕЙ ПАНЕЛИ AVANTECH YOU,H101,ПОД ПРИКРУЧИВАНИЕ</t>
  </si>
  <si>
    <t>СОЕДИНИТЕЛЬ ПЕРЕДНЕЙ ПАНЕЛИ AVANTECH YOU,H101,ПОД ЗАПРЕССОВКУ</t>
  </si>
  <si>
    <t>ДИЗАЙН-ПРОФИЛЬ AVANTECH YOU, NL270,СЕРЕБРИСТЫЙ</t>
  </si>
  <si>
    <t>ДИЗАЙН-ПРОФИЛЬ AVANTECH YOU, NL300,СЕРЕБРИСТЫЙ</t>
  </si>
  <si>
    <t>ДИЗАЙН-ПРОФИЛЬ AVANTECH YOU, NL350,СЕРЕБРИСТЫЙ</t>
  </si>
  <si>
    <t>ДИЗАЙН-ПРОФИЛЬ AVANTECH YOU, NL400,СЕРЕБРИСТЫЙ</t>
  </si>
  <si>
    <t>ДИЗАЙН-ПРОФИЛЬ AVANTECH YOU, NL450,СЕРЕБРИСТЫЙ</t>
  </si>
  <si>
    <t>ДИЗАЙН-ПРОФИЛЬ AVANTECH YOU, NL500,СЕРЕБРИСТЫЙ</t>
  </si>
  <si>
    <t>ДИЗАЙН-ПРОФИЛЬ AVANTECH YOU, NL550,СЕРЕБРИСТЫЙ</t>
  </si>
  <si>
    <t>ДИЗАЙН-ПРОФИЛЬ AVANTECH YOU, NL600,СЕРЕБРИСТЫЙ</t>
  </si>
  <si>
    <t>ДИЗАЙН-ПРОФИЛЬ AVANTECH YOU, NL650,СЕРЕБРИСТЫЙ</t>
  </si>
  <si>
    <t>ДИЗАЙН-ПРОФИЛЬ AVANTECH YOU, NL270,БЕЛЫЙ</t>
  </si>
  <si>
    <t>ДИЗАЙН-ПРОФИЛЬ AVANTECH YOU, NL300,БЕЛЫЙ</t>
  </si>
  <si>
    <t>ДИЗАЙН-ПРОФИЛЬ AVANTECH YOU, NL350,БЕЛЫЙ</t>
  </si>
  <si>
    <t>ДИЗАЙН-ПРОФИЛЬ AVANTECH YOU, NL400,БЕЛЫЙ</t>
  </si>
  <si>
    <t>ДИЗАЙН-ПРОФИЛЬ AVANTECH YOU, NL450,БЕЛЫЙ</t>
  </si>
  <si>
    <t>ДИЗАЙН-ПРОФИЛЬ AVANTECH YOU, NL500,БЕЛЫЙ</t>
  </si>
  <si>
    <t>ДИЗАЙН-ПРОФИЛЬ AVANTECH YOU, NL550,БЕЛЫЙ</t>
  </si>
  <si>
    <t>ДИЗАЙН-ПРОФИЛЬ AVANTECH YOU, NL600,БЕЛЫЙ</t>
  </si>
  <si>
    <t>ДИЗАЙН-ПРОФИЛЬ AVANTECH YOU, NL650,БЕЛЫЙ</t>
  </si>
  <si>
    <t>ДИЗАЙН-ПРОФИЛЬ AVANTECH YOU, NL270,АНТРАЦИТ</t>
  </si>
  <si>
    <t>ДИЗАЙН-ПРОФИЛЬ AVANTECH YOU, NL300,АНТРАЦИТ</t>
  </si>
  <si>
    <t>ДИЗАЙН-ПРОФИЛЬ AVANTECH YOU, NL350,АНТРАЦИТ</t>
  </si>
  <si>
    <t>ДИЗАЙН-ПРОФИЛЬ AVANTECH YOU, NL400,АНТРАЦИТ</t>
  </si>
  <si>
    <t>ДИЗАЙН-ПРОФИЛЬ AVANTECH YOU, NL450,АНТРАЦИТ</t>
  </si>
  <si>
    <t>ДИЗАЙН-ПРОФИЛЬ AVANTECH YOU, NL500,АНТРАЦИТ</t>
  </si>
  <si>
    <t>ДИЗАЙН-ПРОФИЛЬ AVANTECH YOU, NL550,АНТРАЦИТ</t>
  </si>
  <si>
    <t>ДИЗАЙН-ПРОФИЛЬ AVANTECH YOU, NL600,АНТРАЦИТ</t>
  </si>
  <si>
    <t>ДИЗАЙН-ПРОФИЛЬ AVANTECH YOU, NL650,АНТРАЦИТ</t>
  </si>
  <si>
    <t>ДИЗАЙН-ПРОФИЛЬ AVANTECH YOU, NL270,ПОД АЛЮМИНИЙ</t>
  </si>
  <si>
    <t>ДИЗАЙН-ПРОФИЛЬ AVANTECH YOU, NL300,ПОД АЛЮМИНИЙ</t>
  </si>
  <si>
    <t>ДИЗАЙН-ПРОФИЛЬ AVANTECH YOU, NL350,ПОД АЛЮМИНИЙ</t>
  </si>
  <si>
    <t>ДИЗАЙН-ПРОФИЛЬ AVANTECH YOU, NL400,ПОД АЛЮМИНИЙ</t>
  </si>
  <si>
    <t>ДИЗАЙН-ПРОФИЛЬ AVANTECH YOU, NL450,ПОД АЛЮМИНИЙ</t>
  </si>
  <si>
    <t>ДИЗАЙН-ПРОФИЛЬ AVANTECH YOU, NL500,ПОД АЛЮМИНИЙ</t>
  </si>
  <si>
    <t>ДИЗАЙН-ПРОФИЛЬ AVANTECH YOU, NL550,ПОД АЛЮМИНИЙ</t>
  </si>
  <si>
    <t>ДИЗАЙН-ПРОФИЛЬ AVANTECH YOU, NL600,ПОД АЛЮМИНИЙ</t>
  </si>
  <si>
    <t>ДИЗАЙН-ПРОФИЛЬ AVANTECH YOU, NL650,ПОД АЛЮМИНИЙ</t>
  </si>
  <si>
    <t>ДИЗАЙН-ПРОФИЛЬ AVANTECH YOU, NL270,ПОД НЕРЖАВЕЮЩУЮ СТАЛЬ</t>
  </si>
  <si>
    <t>ДИЗАЙН-ПРОФИЛЬ AVANTECH YOU, NL300,ПОД НЕРЖАВЕЮЩУЮ СТАЛЬ</t>
  </si>
  <si>
    <t>ДИЗАЙН-ПРОФИЛЬ AVANTECH YOU, NL350,ПОД НЕРЖАВЕЮЩУЮ СТАЛЬ</t>
  </si>
  <si>
    <t>ДИЗАЙН-ПРОФИЛЬ AVANTECH YOU, NL400,ПОД НЕРЖАВЕЮЩУЮ СТАЛЬ</t>
  </si>
  <si>
    <t>ДИЗАЙН-ПРОФИЛЬ AVANTECH YOU, NL450,ПОД НЕРЖАВЕЮЩУЮ СТАЛЬ</t>
  </si>
  <si>
    <t>ДИЗАЙН-ПРОФИЛЬ AVANTECH YOU, NL500,ПОД НЕРЖАВЕЮЩУЮ СТАЛЬ</t>
  </si>
  <si>
    <t>ДИЗАЙН-ПРОФИЛЬ AVANTECH YOU, NL550,ПОД НЕРЖАВЕЮЩУЮ СТАЛЬ</t>
  </si>
  <si>
    <t>ДИЗАЙН-ПРОФИЛЬ AVANTECH YOU, NL600,ПОД НЕРЖАВЕЮЩУЮ СТАЛЬ</t>
  </si>
  <si>
    <t>ДИЗАЙН-ПРОФИЛЬ AVANTECH YOU, NL650,ПОД НЕРЖАВЕЮЩУЮ СТАЛЬ</t>
  </si>
  <si>
    <t>ДИЗАЙН-ПРОФИЛЬ AVANTECH YOU, NL270,ПОД ХРОМ</t>
  </si>
  <si>
    <t>ДИЗАЙН-ПРОФИЛЬ AVANTECH YOU, NL300,ПОД ХРОМ</t>
  </si>
  <si>
    <t>ДИЗАЙН-ПРОФИЛЬ AVANTECH YOU, NL350,ПОД ХРОМ</t>
  </si>
  <si>
    <t>ДИЗАЙН-ПРОФИЛЬ AVANTECH YOU, NL400,ПОД ХРОМ</t>
  </si>
  <si>
    <t>ДИЗАЙН-ПРОФИЛЬ AVANTECH YOU, NL450,ПОД ХРОМ</t>
  </si>
  <si>
    <t>ДИЗАЙН-ПРОФИЛЬ AVANTECH YOU, NL500,ПОД ХРОМ</t>
  </si>
  <si>
    <t>ДИЗАЙН-ПРОФИЛЬ AVANTECH YOU, NL550,ПОД ХРОМ</t>
  </si>
  <si>
    <t>ДИЗАЙН-ПРОФИЛЬ AVANTECH YOU, NL600,ПОД ХРОМ</t>
  </si>
  <si>
    <t>ДИЗАЙН-ПРОФИЛЬ AVANTECH YOU, NL650,ПОД ХРОМ</t>
  </si>
  <si>
    <t>ДИЗАЙН-ПРОФИЛЬ AVANTECH YOU, NL270,ПОД ДУБ</t>
  </si>
  <si>
    <t>ДИЗАЙН-ПРОФИЛЬ AVANTECH YOU, NL300,ПОД ДУБ</t>
  </si>
  <si>
    <t>ДИЗАЙН-ПРОФИЛЬ AVANTECH YOU, NL350,ПОД ДУБ</t>
  </si>
  <si>
    <t>ДИЗАЙН-ПРОФИЛЬ AVANTECH YOU, NL400,ПОД ДУБ</t>
  </si>
  <si>
    <t>ДИЗАЙН-ПРОФИЛЬ AVANTECH YOU, NL450,ПОД ДУБ</t>
  </si>
  <si>
    <t>ДИЗАЙН-ПРОФИЛЬ AVANTECH YOU, NL500,ПОД ДУБ</t>
  </si>
  <si>
    <t>ДИЗАЙН-ПРОФИЛЬ AVANTECH YOU, NL550,ПОД ДУБ</t>
  </si>
  <si>
    <t>ДИЗАЙН-ПРОФИЛЬ AVANTECH YOU, NL600,ПОД ДУБ</t>
  </si>
  <si>
    <t>ДИЗАЙН-ПРОФИЛЬ AVANTECH YOU, NL650,ПОД ДУБ</t>
  </si>
  <si>
    <t>ДИЗАЙН-ПРОФИЛЬ AVANTECH YOU, NL270,ПОД ОРЕХ</t>
  </si>
  <si>
    <t>ДИЗАЙН-ПРОФИЛЬ AVANTECH YOU, NL300,ПОД ОРЕХ</t>
  </si>
  <si>
    <t>ДИЗАЙН-ПРОФИЛЬ AVANTECH YOU, NL350,ПОД ОРЕХ</t>
  </si>
  <si>
    <t>ДИЗАЙН-ПРОФИЛЬ AVANTECH YOU, NL400,ПОД ОРЕХ</t>
  </si>
  <si>
    <t>ДИЗАЙН-ПРОФИЛЬ AVANTECH YOU, NL450,ПОД ОРЕХ</t>
  </si>
  <si>
    <t>ДИЗАЙН-ПРОФИЛЬ AVANTECH YOU, NL500,ПОД ОРЕХ</t>
  </si>
  <si>
    <t>ДИЗАЙН-ПРОФИЛЬ AVANTECH YOU, NL550,ПОД ОРЕХ</t>
  </si>
  <si>
    <t>ДИЗАЙН-ПРОФИЛЬ AVANTECH YOU, NL600,ПОД ОРЕХ</t>
  </si>
  <si>
    <t>ДИЗАЙН-ПРОФИЛЬ AVANTECH YOU, NL650,ПОД ОРЕХ</t>
  </si>
  <si>
    <t>СОЕДИНИТЕЛЬ ПЕРЕДНЕЙ ПАНЕЛИ AVANTECH YOU,H139,ПОД ПРИКРУЧИВАНИЕ</t>
  </si>
  <si>
    <t>СОЕДИНИТЕЛЬ ПЕРЕДНЕЙ ПАНЕЛИ AVANTECH YOU,H139,ПОД ЗАПРЕССОВКУ</t>
  </si>
  <si>
    <t>СОЕДИНИТЕЛЬ ПЕРЕДНЕЙ ПАНЕЛИ AVANTECH YOU,H187/251,ПОД ПРИКРУЧИВАНИЕ</t>
  </si>
  <si>
    <t>СОЕДИНИТЕЛЬ ПЕРЕДНЕЙ ПАНЕЛИ AVANTECH YOU,H187/251,ПОД ЗАПРЕССОВКУ</t>
  </si>
  <si>
    <t>СОЕДИНИТЕЛЬ ПЕРЕДНЕЙ ПАНЕЛИ AVANTECH YOU,СТАБИЛИЗАТОР, H251,ПОД ПРИКРУЧИВАНИЕ</t>
  </si>
  <si>
    <t>СОЕДИНИТЕЛЬ ПЕРЕДНЕЙ ПАНЕЛИ AVANTECH YOU,СТАБИЛИЗАТОР, H251,ПОД ЗАПРЕССОВКУ</t>
  </si>
  <si>
    <t>СОЕДИНИТЕЛЬ ПЕРЕДНЕЙ ПАНЕЛИ AVANTECH YOU INLAY,H187,ПОД ПРИКРУЧИВАНИЕ</t>
  </si>
  <si>
    <t>СОЕДИНИТЕЛЬ ПЕРЕДНЕЙ ПАНЕЛИ AVANTECH YOU INLAY,H187,ПОД ЗАПРЕССОВКУ</t>
  </si>
  <si>
    <t>СТАБИЛИЗАТОР ПЕРЕДНЕЙ ПАНЕЛИ</t>
  </si>
  <si>
    <t>АДАПТЕР ДЛЯ БОКОВИНЫ ЯЩИКА AVANTECH YOU INLAY ДЛЯ ВСТАВКИ 8 ММ</t>
  </si>
  <si>
    <t>СТАБИЛИЗАТОР ПЕРЕДНЕЙ ПАНЕЛИ ВНУТРЕННЕГО ЯЩИКА AVANTECH YOU</t>
  </si>
  <si>
    <t>НАКЛАДКА DESIGNCAPE ДЛЯ AVANTECH YOU,H101,L2000, ПОД АЛЮМИНИЙ</t>
  </si>
  <si>
    <t>НАКЛАДКА DESIGNCAPE ДЛЯ AVANTECH YOU,H187,L2000, ПОД АЛЮМИНИЙ</t>
  </si>
  <si>
    <t>НАКЛАДКА DESIGNCAPE ДЛЯ AVANTECH YOU,H101,L2000, ПОД НЕРЖАВЕЮЩУЮ СТАЛЬ</t>
  </si>
  <si>
    <t>НАКЛАДКА DESIGNCAPE ДЛЯ AVANTECH YOU,H187,L2000, ПОД НЕРЖАВЕЮЩУЮ СТАЛЬ</t>
  </si>
  <si>
    <t>ДИЗАЙН-ПРОФИЛЬ AVANTECH YOU, L2000</t>
  </si>
  <si>
    <t>КОМПЛЕКТ СОЕДИНИТЕЛЕЙ ДЛЯ ТОНКОЙ ПЕРЕДНЕЙ ПАНЕЛИ ЯЩИКА AVANTECH YOU</t>
  </si>
  <si>
    <t>АДАПТЕР ДЛЯ МУЛЬТИСИНХРОНИЗАЦИИ ACTRO YOU</t>
  </si>
  <si>
    <t>ГИБКИЙ АДАПТЕР ДЛЯ СИНХРОНИЗАЦИИ ACTRO YOU</t>
  </si>
  <si>
    <t>КОМПЛЕКТ ДЛЯ СИНХРОНИЗАЦИИ PUSH TO OPEN SILENT ДЛЯ ACTRO YOU ПОД МОЙКУ</t>
  </si>
  <si>
    <t>ПРОФИЛЬ ORGASTRIPE, L1100, ПЛАСТИК,СЕРЫЙ</t>
  </si>
  <si>
    <t>ПРОФИЛЬ ORGASTORE 810/830 ДЛЯ AVANTECH YOU/ ARCITECH, L2000, СЕРЕБРИСТЫЙ</t>
  </si>
  <si>
    <t>ПРОФИЛЬ ORGASTORE 810/830 ДЛЯ AVANTECH YOU/ ARCITECH, L2000, БЕЛЫЙ</t>
  </si>
  <si>
    <t>ПРОФИЛЬ ORGASTORE 810/830 ДЛЯ AVANTECH YOU/ ARCITECH, L2000, АНТРАЦИТ</t>
  </si>
  <si>
    <t>АДАПТЕР ORGASTORE 830 ДЛЯ AVANTECH YOU,СЕРЕБРИСТЫЙ</t>
  </si>
  <si>
    <t>АДАПТЕР ORGASTORE 830 ДЛЯ AVANTECH YOU,БЕЛЫЙ</t>
  </si>
  <si>
    <t>АДАПТЕР ORGASTORE 830 ДЛЯ AVANTECH YOU,АНТРАЦИТ</t>
  </si>
  <si>
    <t>РАЗДЕЛИТЕЛЬ ORGASTORE 830 ДЛЯ AVANTECH YOU,СЕРЕБРИСТЫЙ</t>
  </si>
  <si>
    <t>РАЗДЕЛИТЕЛЬ ORGASTORE 830 ДЛЯ AVANTECH YOU/ARCITECH,БЕЛЫЙ</t>
  </si>
  <si>
    <t>РАЗДЕЛИТЕЛЬ ORGASTORE 830 ДЛЯ AVANTECH YOU,АНТРАЦИТ</t>
  </si>
  <si>
    <t>ЛОТОК ORGASTORE 270 ДЛЯ AVANTECH YOU/ ARCITECH,БУК</t>
  </si>
  <si>
    <t>ДЕРЖАТЕЛЬ ТАРЕЛОК ORGASTORE 270 ДЛЯ AVANTECH YOU/ ARCITECH</t>
  </si>
  <si>
    <t>СТЫКОВОЧНЫЙ ПРОФИЛЬ ARCITECH ДЛЯ ORGATRAY,NL500,ПОД ХРОМ</t>
  </si>
  <si>
    <t>РАМА BANIO,ПЛАСТИК,СЕРАЯ</t>
  </si>
  <si>
    <t>РАМА BANIO,ПЛАСТИК,БЕЛАЯ</t>
  </si>
  <si>
    <t>РАМА BANIO,ПЛАСТИК,ТЕМНО-СЕРАЯ</t>
  </si>
  <si>
    <t>КОМПЛЕКТ КОНТЕЙНЕРОВ BANIO, ПЛАСТИК,ПРОЗРАЧНЫЙ/БЕЛЫЙ</t>
  </si>
  <si>
    <t>КОМПЛЕКТ КОНТЕЙНЕРОВ BANIO, ПЛАСТИК,ПРОЗРАЧНЫЙ/СЕРЫЙ</t>
  </si>
  <si>
    <t>КОМПЛЕКТ НАПРАВЛЯЮЩИХ ACTRO YOU SILENT SYSTEM,10КГ,NL270,EB21</t>
  </si>
  <si>
    <t>КОМПЛЕКТ НАПРАВЛЯЮЩИХ ACTRO YOU SILENT SYSTEM,10КГ,NL300,EB21</t>
  </si>
  <si>
    <t>КОМПЛЕКТ НАПРАВЛЯЮЩИХ ACTRO YOU SILENT SYSTEM,10КГ,NL350,EB21</t>
  </si>
  <si>
    <t>КОМПЛЕКТ НАПРАВЛЯЮЩИХ ACTRO YOU SILENT SYSTEM,40КГ,NL270,EB21</t>
  </si>
  <si>
    <t>КОМПЛЕКТ НАПРАВЛЯЮЩИХ ACTRO YOU SILENT SYSTEM,40КГ,NL300,EB21</t>
  </si>
  <si>
    <t>КОМПЛЕКТ НАПРАВЛЯЮЩИХ ACTRO YOU SILENT SYSTEM,40КГ,NL350,EB21</t>
  </si>
  <si>
    <t>КОМПЛЕКТ НАПРАВЛЯЮЩИХ ACTRO YOU SILENT SYSTEM,40КГ,NL400,EB21</t>
  </si>
  <si>
    <t>КОМПЛЕКТ НАПРАВЛЯЮЩИХ ACTRO YOU SILENT SYSTEM,40КГ,NL450,EB21</t>
  </si>
  <si>
    <t>КОМПЛЕКТ НАПРАВЛЯЮЩИХ ACTRO YOU SILENT SYSTEM,40КГ,NL500,EB21</t>
  </si>
  <si>
    <t>КОМПЛЕКТ НАПРАВЛЯЮЩИХ ACTRO YOU SILENT SYSTEM,40КГ,NL550,EB21</t>
  </si>
  <si>
    <t>КОМПЛЕКТ НАПРАВЛЯЮЩИХ ACTRO YOU SILENT SYSTEM,40КГ,NL600,EB21</t>
  </si>
  <si>
    <t>КОМПЛЕКТ НАПРАВЛЯЮЩИХ ACTRO YOU SILENT SYSTEM,70КГ,NL450,EB21</t>
  </si>
  <si>
    <t>КОМПЛЕКТ НАПРАВЛЯЮЩИХ ACTRO YOU SILENT SYSTEM,70КГ,NL500,EB21</t>
  </si>
  <si>
    <t>КОМПЛЕКТ НАПРАВЛЯЮЩИХ ACTRO YOU SILENT SYSTEM,70КГ,NL550,EB21</t>
  </si>
  <si>
    <t>КОМПЛЕКТ НАПРАВЛЯЮЩИХ ACTRO YOU SILENT SYSTEM,70КГ,NL600,EB21</t>
  </si>
  <si>
    <t>КОМПЛЕКТ НАПРАВЛЯЮЩИХ ACTRO YOU SILENT SYSTEM,70КГ,NL650,EB21</t>
  </si>
  <si>
    <t>НАПРАВЛЯЮЩАЯ ACTRO YOU SILENT SYSTEM,10КГ,NL270,EB21,ЛЕВАЯ</t>
  </si>
  <si>
    <t>НАПРАВЛЯЮЩАЯ ACTRO YOU SILENT SYSTEM,10КГ,NL270,EB21,ПРАВАЯ</t>
  </si>
  <si>
    <t>НАПРАВЛЯЮЩАЯ ACTRO YOU SILENT SYSTEM,10КГ,NL300,EB21,ЛЕВАЯ</t>
  </si>
  <si>
    <t>НАПРАВЛЯЮЩАЯ ACTRO YOU SILENT SYSTEM,10КГ,NL300,EB21,ПРАВАЯ</t>
  </si>
  <si>
    <t>НАПРАВЛЯЮЩАЯ ACTRO YOU SILENT SYSTEM,10КГ,NL350,EB21,ЛЕВАЯ</t>
  </si>
  <si>
    <t>НАПРАВЛЯЮЩАЯ ACTRO YOU SILENT SYSTEM,10КГ,NL350,EB21,ПРАВАЯ</t>
  </si>
  <si>
    <t>НАПРАВЛЯЮЩАЯ ACTRO YOU SILENT SYSTEM,40кг,NL270,EB21,ЛЕВАЯ</t>
  </si>
  <si>
    <t>НАПРАВЛЯЮЩАЯ ACTRO YOU SILENT SYSTEM,40кг,NL270,EB21,ПРАВАЯ</t>
  </si>
  <si>
    <t>НАПРАВЛЯЮЩАЯ ACTRO YOU SILENT SYSTEM,40кг,NL300,EB21,ЛЕВАЯ</t>
  </si>
  <si>
    <t>НАПРАВЛЯЮЩАЯ ACTRO YOU SILENT SYSTEM,40кг,NL300,EB21,ПРАВАЯ</t>
  </si>
  <si>
    <t>НАПРАВЛЯЮЩАЯ ACTRO YOU SILENT SYSTEM,40кг,NL350,EB21,ЛЕВАЯ</t>
  </si>
  <si>
    <t>НАПРАВЛЯЮЩАЯ ACTRO YOU SILENT SYSTEM,40кг,NL350,EB21,ПРАВАЯ</t>
  </si>
  <si>
    <t>НАПРАВЛЯЮЩАЯ ACTRO YOU SILENT SYSTEM,40кг,NL400,EB21,ЛЕВАЯ</t>
  </si>
  <si>
    <t>НАПРАВЛЯЮЩАЯ ACTRO YOU SILENT SYSTEM,40кг,NL400,EB21,ПРАВАЯ</t>
  </si>
  <si>
    <t>НАПРАВЛЯЮЩАЯ ACTRO YOU SILENT SYSTEM,40кг,NL450,EB21,ЛЕВАЯ</t>
  </si>
  <si>
    <t>НАПРАВЛЯЮЩАЯ ACTRO YOU SILENT SYSTEM,40кг,NL450,EB21,ПРАВАЯ</t>
  </si>
  <si>
    <t>НАПРАВЛЯЮЩАЯ ACTRO YOU SILENT SYSTEM,40КГ,NL500,EB21,ЛЕВАЯ</t>
  </si>
  <si>
    <t>НАПРАВЛЯЮЩАЯ ACTRO YOU SILENT SYSTEM,40КГ,NL500,EB21,ПРАВАЯ</t>
  </si>
  <si>
    <t>НАПРАВЛЯЮЩАЯ ACTRO YOU SILENT SYSTEM,40кг,NL550,EB21,ЛЕВАЯ</t>
  </si>
  <si>
    <t>НАПРАВЛЯЮЩАЯ ACTRO YOU SILENT SYSTEM,40кг,NL550,EB21,ПРАВАЯ</t>
  </si>
  <si>
    <t>НАПРАВЛЯЮЩАЯ ACTRO YOU SILENT SYSTEM,40КГ,NL600,EB21,ЛЕВАЯ</t>
  </si>
  <si>
    <t>НАПРАВЛЯЮЩАЯ ACTRO YOU SILENT SYSTEM,40КГ,NL600,EB21,ПРАВАЯ</t>
  </si>
  <si>
    <t>НАПРАВЛЯЮЩАЯ ACTRO YOU SILENT SYSTEM,70кг,NL450,EB21,ЛЕВАЯ</t>
  </si>
  <si>
    <t>НАПРАВЛЯЮЩАЯ ACTRO YOU SILENT SYSTEM,70кг,NL450,EB21,ПРАВАЯ</t>
  </si>
  <si>
    <t>НАПРАВЛЯЮЩАЯ ACTRO YOU SILENT SYSTEM,70кг,NL500,EB21,ЛЕВАЯ</t>
  </si>
  <si>
    <t>НАПРАВЛЯЮЩАЯ ACTRO YOU SILENT SYSTEM,70кг,NL500,EB21,ПРАВАЯ</t>
  </si>
  <si>
    <t>НАПРАВЛЯЮЩАЯ ACTRO YOU SILENT SYSTEM,70кг,NL550,EB21,ЛЕВАЯ</t>
  </si>
  <si>
    <t>НАПРАВЛЯЮЩАЯ ACTRO YOU SILENT SYSTEM,70кг,NL550,EB21,ПРАВАЯ</t>
  </si>
  <si>
    <t>НАПРАВЛЯЮЩАЯ ACTRO YOU SILENT SYSTEM,70кг,NL600,EB21,ЛЕВАЯ</t>
  </si>
  <si>
    <t>НАПРАВЛЯЮЩАЯ ACTRO YOU SILENT SYSTEM,70кг,NL600,EB21,ПРАВАЯ</t>
  </si>
  <si>
    <t>НАПРАВЛЯЮЩАЯ ACTRO YOU SILENT SYSTEM,70кг,NL650,EB21,ЛЕВАЯ</t>
  </si>
  <si>
    <t>НАПРАВЛЯЮЩАЯ ACTRO YOU SILENT SYSTEM,70кг,NL650,EB21,ПРАВАЯ</t>
  </si>
  <si>
    <t>ФИКСАТОР ACTRO YOU ДЛЯ ДЕРЕВЯННЫХ ЯЩИКОВ,ЛЕВЫЙ</t>
  </si>
  <si>
    <t>ФИКСАТОР ACTRO YOU ДЛЯ ДЕРЕВЯННЫХ ЯЩИКОВ,ПРАВЫЙ</t>
  </si>
  <si>
    <t>КОМПЛЕКТ МЕХАНИЗМА PUSH TO OPEN SILENT ДЛЯ ACTRO YOU, 10 КГ</t>
  </si>
  <si>
    <t>КОМПЛЕКТ МЕХАНИЗМА PUSH TO OPEN SILENT ДЛЯ ACTRO YOU, 20 КГ</t>
  </si>
  <si>
    <t>КОМПЛЕКТ МЕХАНИЗМА PUSH TO OPEN SILENT ДЛЯ ACTRO YOU, 40 КГ</t>
  </si>
  <si>
    <t>КОМПЛЕКТ МЕХАНИЗМА PUSH TO OPEN SILENT ДЛЯ ACTRO YOU, 70 КГ</t>
  </si>
  <si>
    <t>КОМПЛЕКТ НАПРАВЛЯЮЩИХ QUADRO YOU SILENT SYSTEM,S - 10 КГ, NL270,EB21</t>
  </si>
  <si>
    <t>КОМПЛЕКТ НАПРАВЛЯЮЩИХ QUADRO YOU SILENT SYSTEM,S - 10 КГ, NL300,EB21</t>
  </si>
  <si>
    <t>КОМПЛЕКТ НАПРАВЛЯЮЩИХ QUADRO YOU SILENT SYSTEM,S - 10 КГ, NL350,EB21</t>
  </si>
  <si>
    <t>КОМПЛЕКТ НАПРАВЛЯЮЩИХ QUADRO YOU SILENT SYSTEM,M - 20 КГ, NL270,EB21</t>
  </si>
  <si>
    <t>КОМПЛЕКТ НАПРАВЛЯЮЩИХ QUADRO YOU SILENT SYSTEM,M - 20 КГ, NL300,EB21</t>
  </si>
  <si>
    <t>КОМПЛЕКТ НАПРАВЛЯЮЩИХ QUADRO YOU SILENT SYSTEM,M - 25 КГ, NL350,EB21</t>
  </si>
  <si>
    <t>КОМПЛЕКТ НАПРАВЛЯЮЩИХ QUADRO YOU SILENT SYSTEM,M - 30 КГ, NL400,EB21</t>
  </si>
  <si>
    <t>КОМПЛЕКТ НАПРАВЛЯЮЩИХ QUADRO YOU SILENT SYSTEM,M - 30 КГ, NL450,EB21</t>
  </si>
  <si>
    <t>КОМПЛЕКТ НАПРАВЛЯЮЩИХ QUADRO YOU SILENT SYSTEM,M - 30 КГ, NL500,EB21</t>
  </si>
  <si>
    <t>КОМПЛЕКТ НАПРАВЛЯЮЩИХ QUADRO YOU SILENT SYSTEM,M - 30 КГ, NL550,EB21</t>
  </si>
  <si>
    <t>КОМПЛЕКТ НАПРАВЛЯЮЩИХ QUADRO YOU SILENT SYSTEM,M - 30 КГ, NL600,EB21</t>
  </si>
  <si>
    <t>НАПРАВЛЯЮЩАЯ QUADRO YOU SILENT SYSTEM,S,NL270,EB21,ЛЕВАЯ</t>
  </si>
  <si>
    <t>НАПРАВЛЯЮЩАЯ QUADRO YOU SILENT SYSTEM,S,NL270,EB21,ПРАВАЯ</t>
  </si>
  <si>
    <t>НАПРАВЛЯЮЩАЯ QUADRO YOU SILENT SYSTEM,S,NL300,EB21,ЛЕВАЯ</t>
  </si>
  <si>
    <t>НАПРАВЛЯЮЩАЯ QUADRO YOU SILENT SYSTEM,S,NL300,EB21,ПРАВАЯ</t>
  </si>
  <si>
    <t>НАПРАВЛЯЮЩАЯ QUADRO YOU SILENT SYSTEM,S,NL350,EB21,ЛЕВАЯ</t>
  </si>
  <si>
    <t>НАПРАВЛЯЮЩАЯ QUADRO YOU SILENT SYSTEM,S,NL350,EB21,ПРАВАЯ</t>
  </si>
  <si>
    <t>НАПРАВЛЯЮЩАЯ QUADRO YOU SILENT SYSTEM,M,NL270,EB21,ЛЕВАЯ</t>
  </si>
  <si>
    <t>НАПРАВЛЯЮЩАЯ QUADRO YOU SILENT SYSTEM,M,NL270,EB21,ПРАВАЯ</t>
  </si>
  <si>
    <t>НАПРАВЛЯЮЩАЯ QUADRO YOU SILENT SYSTEM,M,NL300,EB21,ЛЕВАЯ</t>
  </si>
  <si>
    <t>НАПРАВЛЯЮЩАЯ QUADRO YOU SILENT SYSTEM,M,NL300,EB21,ПРАВАЯ</t>
  </si>
  <si>
    <t>НАПРАВЛЯЮЩАЯ QUADRO YOU SILENT SYSTEM,M,NL350,EB21,ЛЕВАЯ</t>
  </si>
  <si>
    <t>НАПРАВЛЯЮЩАЯ QUADRO YOU SILENT SYSTEM,M,NL350,EB21,ПРАВАЯ</t>
  </si>
  <si>
    <t>НАПРАВЛЯЮЩАЯ QUADRO YOU SILENT SYSTEM,M,NL400,EB21,ЛЕВАЯ</t>
  </si>
  <si>
    <t>НАПРАВЛЯЮЩАЯ QUADRO YOU SILENT SYSTEM,M,NL400,EB21,ПРАВАЯ</t>
  </si>
  <si>
    <t>НАПРАВЛЯЮЩАЯ QUADRO YOU SILENT SYSTEM,M,NL450,EB21,ЛЕВАЯ</t>
  </si>
  <si>
    <t>НАПРАВЛЯЮЩАЯ QUADRO YOU SILENT SYSTEM,M,NL450,EB21,ПРАВАЯ</t>
  </si>
  <si>
    <t>НАПРАВЛЯЮЩАЯ QUADRO YOU SILENT SYSTEM,M,NL500,EB21,ЛЕВАЯ</t>
  </si>
  <si>
    <t>НАПРАВЛЯЮЩАЯ QUADRO YOU SILENT SYSTEM,M,NL500,EB21,ПРАВАЯ</t>
  </si>
  <si>
    <t>НАПРАВЛЯЮЩАЯ QUADRO YOU SILENT SYSTEM,M,NL550,EB21,ЛЕВАЯ</t>
  </si>
  <si>
    <t>НАПРАВЛЯЮЩАЯ QUADRO YOU SILENT SYSTEM,M,NL550,EB21,ПРАВАЯ</t>
  </si>
  <si>
    <t>НАПРАВЛЯЮЩАЯ QUADRO YOU SILENT SYSTEM,M,NL600,EB21,ЛЕВАЯ</t>
  </si>
  <si>
    <t>НАПРАВЛЯЮЩАЯ QUADRO YOU SILENT SYSTEM,M,NL600,EB21,ПРАВАЯ</t>
  </si>
  <si>
    <t>ФИКСАТОР QUADRO YOU ДЛЯ ДЕРЕВЯННЫХ ЯЩИКОВ,ЛЕВЫЙ</t>
  </si>
  <si>
    <t>ФИКСАТОР QUADRO YOU ДЛЯ ДЕРЕВЯННЫХ ЯЩИКОВ,ПРАВЫЙ</t>
  </si>
  <si>
    <t>КОМПЛЕКТ МЕХАНИЗМА PUSH TO OPEN SILENT ДЛЯ QUADRO YOU, 10 КГ</t>
  </si>
  <si>
    <t>КОМПЛЕКТ МЕХАНИЗМА PUSH TO OPEN SILENT ДЛЯ QUADRO YOU, 20 КГ</t>
  </si>
  <si>
    <t>КОМПЛЕКТ МЕХАНИЗМА PUSH TO OPEN SILENT ДЛЯ QUADRO YOU, 30 КГ</t>
  </si>
  <si>
    <t>КОМПЛЕКТ НАПРАВЛЯЮЩИХ QUADRO YOU PUSH TO OPEN,M - 20 КГ, NL270,EB21</t>
  </si>
  <si>
    <t>КОМПЛЕКТ НАПРАВЛЯЮЩИХ QUADRO YOU PUSH TO OPEN,M - 20 КГ, NL300,EB21</t>
  </si>
  <si>
    <t>КОМПЛЕКТ НАПРАВЛЯЮЩИХ QUADRO YOU PUSH TO OPEN,M - 25 КГ, NL350,EB21</t>
  </si>
  <si>
    <t>КОМПЛЕКТ НАПРАВЛЯЮЩИХ QUADRO YOU PUSH TO OPEN,M - 30 КГ, NL400,EB21</t>
  </si>
  <si>
    <t>КОМПЛЕКТ НАПРАВЛЯЮЩИХ QUADRO YOU PUSH TO OPEN,M - 30 КГ, NL450,EB21</t>
  </si>
  <si>
    <t>КОМПЛЕКТ НАПРАВЛЯЮЩИХ QUADRO YOU PUSH TO OPEN,M - 30 КГ, NL500,EB21</t>
  </si>
  <si>
    <t>КОМПЛЕКТ НАПРАВЛЯЮЩИХ QUADRO YOU PUSH TO OPEN,M - 30 КГ, NL550,EB21</t>
  </si>
  <si>
    <t>КОМПЛЕКТ НАПРАВЛЯЮЩИХ QUADRO YOU PUSH TO OPEN,M - 30 КГ, NL600,EB21</t>
  </si>
  <si>
    <t>НАПРАВЛЯЮЩАЯ QUADRO YOU PUSH TO OPEN,M,NL270,EB21, ЛЕВАЯ</t>
  </si>
  <si>
    <t>НАПРАВЛЯЮЩАЯ QUADRO YOU PUSH TO OPEN,M,NL270,EB21, ПРАВАЯ</t>
  </si>
  <si>
    <t>НАПРАВЛЯЮЩАЯ QUADRO YOU PUSH TO OPEN,M,NL300,EB21, ЛЕВАЯ</t>
  </si>
  <si>
    <t>НАПРАВЛЯЮЩАЯ QUADRO YOU PUSH TO OPEN,M,NL300,EB21, ПРАВАЯ</t>
  </si>
  <si>
    <t>НАПРАВЛЯЮЩАЯ QUADRO YOU PUSH TO OPEN,M,NL350,EB21, ЛЕВАЯ</t>
  </si>
  <si>
    <t>НАПРАВЛЯЮЩАЯ QUADRO YOU PUSH TO OPEN,M,NL350,EB21, ПРАВАЯ</t>
  </si>
  <si>
    <t>НАПРАВЛЯЮЩАЯ QUADRO YOU PUSH TO OPEN,M,NL400,EB21, ЛЕВАЯ</t>
  </si>
  <si>
    <t>НАПРАВЛЯЮЩАЯ QUADRO YOU PUSH TO OPEN,M,NL400,EB21, ПРАВАЯ</t>
  </si>
  <si>
    <t>НАПРАВЛЯЮЩАЯ QUADRO YOU PUSH TO OPEN,M,NL450,EB21, ЛЕВАЯ</t>
  </si>
  <si>
    <t>НАПРАВЛЯЮЩАЯ QUADRO YOU PUSH TO OPEN,M,NL450,EB21, ПРАВАЯ</t>
  </si>
  <si>
    <t>НАПРАВЛЯЮЩАЯ QUADRO YOU PUSH TO OPEN,M,NL500,EB21, ЛЕВАЯ</t>
  </si>
  <si>
    <t>НАПРАВЛЯЮЩАЯ QUADRO YOU PUSH TO OPEN,M,NL500,EB21, ПРАВАЯ</t>
  </si>
  <si>
    <t>НАПРАВЛЯЮЩАЯ QUADRO YOU PUSH TO OPEN,M,NL550,EB21, ЛЕВАЯ</t>
  </si>
  <si>
    <t>НАПРАВЛЯЮЩАЯ QUADRO YOU PUSH TO OPEN,M,NL550,EB21, ПРАВАЯ</t>
  </si>
  <si>
    <t>НАПРАВЛЯЮЩАЯ QUADRO YOU PUSH TO OPEN,M,NL600,EB21, ЛЕВАЯ</t>
  </si>
  <si>
    <t>НАПРАВЛЯЮЩАЯ QUADRO YOU PUSH TO OPEN,M,NL600,EB21, ПРАВАЯ</t>
  </si>
  <si>
    <t>Левая</t>
  </si>
  <si>
    <t>Правая</t>
  </si>
  <si>
    <t>&lt;&lt;&lt; Ящик №1</t>
  </si>
  <si>
    <t>&lt;&lt;&lt; Ящик №2</t>
  </si>
  <si>
    <t>&lt;&lt;&lt; Ящик №3</t>
  </si>
  <si>
    <t>&lt;&lt;&lt; Ящик №4</t>
  </si>
  <si>
    <t>&lt;&lt;&lt; Ящик №5</t>
  </si>
  <si>
    <t>&lt;&lt;&lt; Ящик №6</t>
  </si>
  <si>
    <t>Выбор цвета ящика:</t>
  </si>
  <si>
    <t>Не верная глубина</t>
  </si>
  <si>
    <t>Actro YOU Silent System 40 кг</t>
  </si>
  <si>
    <t>Actro YOU Push to Open Silent System 40 кг</t>
  </si>
  <si>
    <t>Quadro YOU Silent System 30 кг</t>
  </si>
  <si>
    <t>ПОЖАЛУЙСТА ВЫБЕРИТЕ ДРУГУЮ ГЛУБИНУ ИЛИ ЗАМЕНИТЕ ВЫСОТУ ЯЩИКА</t>
  </si>
  <si>
    <t>Положение для сверления Actro/Quadro 
от переднего края</t>
  </si>
  <si>
    <t>Вид сбоку</t>
  </si>
  <si>
    <t>AvanTech YOU Высота ящика</t>
  </si>
  <si>
    <t>Ширина (BВ)</t>
  </si>
  <si>
    <t>Глубина (BL)</t>
  </si>
  <si>
    <t>Ширина (RB)</t>
  </si>
  <si>
    <t>Высота (D)</t>
  </si>
  <si>
    <t>ПЕТЛЯ SENSYS 8645I, УГОЛ 110ГР, ЧАШКА TH53D35, НА СРЕДНЮЮ СТЕНКУ(B3)</t>
  </si>
  <si>
    <t>ПЕТЛЯ SENSYS 8645I, УГОЛ 110ГР, ЧАШКА TH53D35, ВКЛАДНАЯ НАВЕСКА(B-4)</t>
  </si>
  <si>
    <t>ПЕТЛЯ SENSYS 8631I, УГОЛ 95ГР, ЧАШКА TH53D35, НА СРЕДНЮЮ СТЕНКУ(B3)</t>
  </si>
  <si>
    <t>ПЕТЛЯ SENSYS 8631I, УГОЛ 95ГР, ЧАШКА TH53D35, ВКЛАДНАЯ НАВЕСКА(B-4)</t>
  </si>
  <si>
    <t>ПЕТЛЯ SENSYS 8661, УГОЛ 95ГР, ЧАШКА TH52D35, НА СРЕДНЮЮ СТЕНКУ(B3)</t>
  </si>
  <si>
    <t>ПЕТЛЯ SENSYS 8661, УГОЛ 95ГР, ЧАШКА TH52D35, ВКЛАДНАЯ НАВЕСКА(B-4)</t>
  </si>
  <si>
    <t>ПЕТЛЯ SENSYS 8646I, УГОЛ 110ГР, ЧАШКА TH53D35, НА СРЕДНЮЮ СТЕНКУ(B3)</t>
  </si>
  <si>
    <t>ПЕТЛЯ SENSYS 8646I, УГОЛ 110ГР, ЧАШКА TH53D35, ВКЛАДНАЯ НАВЕСКА(B-4)</t>
  </si>
  <si>
    <t>ПЕТЛЯ SENSYS 8676, УГОЛ 110ГР, ЧАШКА TH52D35, НАКЛАДНАЯ НАВЕСКА(B12,5)</t>
  </si>
  <si>
    <t>ПЕТЛЯ SENSYS 8676, УГОЛ 110ГР, ЧАШКА TH52D35, НА СРЕДНЮЮ СТЕНКУ(B3)</t>
  </si>
  <si>
    <t>ПЕТЛЯ SENSYS 8676, УГОЛ 110ГР, ЧАШКА TH52D35, ВКЛАДНАЯ НАВЕСКА(B-4)</t>
  </si>
  <si>
    <t>ПЕТЛЯ SENSYS 8657I, УГОЛ 165ГР, ЧАШКА TH53D35, НА СРЕДНЮЮ СТЕНКУ(B3)</t>
  </si>
  <si>
    <t>ПЕТЛЯ SENSYS 8639I, УГОЛ КОРПУСА W30, УГОЛ 95ГР, ЧАШКА TH53D35, ВКЛАДНАЯ НАВЕСКА(B-16)</t>
  </si>
  <si>
    <t>ПЕТЛЯ SENSYS 8669,УГОЛ КОРПУСА W30,УГОЛ 95ГР,ЧАШКА TH52D35,ВКЛАДНАЯ, B-16</t>
  </si>
  <si>
    <t>ПЕТЛЯ SENSYS 8639I, УГОЛ КОРПУСА W45, УГОЛ 95ГР, ЧАШКА TH53D35, ВКЛАДНАЯ НАВЕСКА(B-25)</t>
  </si>
  <si>
    <t>ПЕТЛЯ SENSYS 8638I ДЛЯ АЛЮМИНИЕВЫХ РАМ, УГОЛ 95ГР, ЧАШКА TA32, НА СРЕДНЮЮ СТЕНКУ(B3)</t>
  </si>
  <si>
    <t>ПЕТЛЯ SENSYS 8675,УГОЛ 110ГР,ЧАШКА TH52D35,СРЕДНЯЯ СТЕНКА, B3,ЧЕРНЫЙ ОБСИДИАН</t>
  </si>
  <si>
    <t>ПЕТЛЯ SENSYS 8631I,УГОЛ 95ГР,ЧАШКА TH52D35,СРЕДНЯЯ СТЕНКА, B3,ЧЕРНЫЙ ОБСИДИАН</t>
  </si>
  <si>
    <t>ПЕТЛЯ SENSYS 8661,УГОЛ 95ГР,ЧАШКА TH52D35,СРЕДНЯЯ СТЕНКА, B3,ЧЕРНЫЙ ОБСИДИАН</t>
  </si>
  <si>
    <t>ПЕТЛЯ SENSYS 8646I,УГОЛ 110ГР,ЧАШКА TH52D35,СРЕДНЯЯ СТЕНКА, B3,ЧЕРНЫЙ ОБСИДИАН</t>
  </si>
  <si>
    <t>ПЕТЛЯ SENSYS 8676,УГОЛ 110ГР,ЧАШКА TH52D35,СРЕДНЯЯ СТЕНКА, B3,ЧЕРНЫЙ ОБСИДИАН</t>
  </si>
  <si>
    <t>ПЕТЛЯ SENSYS 8687,УГОЛ 165ГР,ЧАШКА TH52D35,СРЕДНЯЯ СТЕНКА, B3,ЧЕРНЫЙ ОБСИДИАН</t>
  </si>
  <si>
    <t>КОМПЛЕКТ ПЕТЕЛЬ SENSYS 8645I,УГОЛ 110ГР,ЧАШКА TX21,ПОД ПРИКЛЕИВАНИЕ,ВКЛАДНАЯ, B4</t>
  </si>
  <si>
    <t>КОМПЛЕКТ ПЕТЕЛЬ SENSYS 8657I,УГОЛ 165ГР,ЧАШКА TX21,ПОД ПРИКЛЕИВАНИЕ,ВКЛАДНАЯ, B4</t>
  </si>
  <si>
    <t>КОМПЛЕКТ АДАПТЕРОВ ПОД ПРИКЛЕИВАНИЕ SENSYS ДЛЯ СТЕКЛ. ДВЕРЕЙ,ЧАШКА TX21</t>
  </si>
  <si>
    <t>ПОЗИЦИОНИРУЮЩИЙ ШАБЛОН ДЛЯ МОНТАЖНЫХ ПЛАНОК ПОД ПРИКЛЕИВАНИЕ</t>
  </si>
  <si>
    <t>ПОЗИЦИОНИРУЮЩИЙ ШАБЛОН ДЛЯ ЧАШКИ ПЕТЛИ ПОД ПРИКЛЕИВАНИЕ</t>
  </si>
  <si>
    <t>ПЕТЛЯ INTERMAT 9943,УГОЛ 110ГР,ЧАШКА TH43D35,СРЕДНЯЯ СТЕНКА, B3</t>
  </si>
  <si>
    <t>ПЕТЛЯ INTERMAT 9943,УГОЛ 110ГР,ЧАШКА TH43D35,ВКЛАДНАЯ, B-3,5</t>
  </si>
  <si>
    <t>ПЕТЛЯ INTERMAT 9936,УГОЛ 95ГР,ЧАШКА TH43D35,НАКЛАДНАЯ, B12,5</t>
  </si>
  <si>
    <t>ПЕТЛЯ INTERMAT 9936,УГОЛ 95ГР,ЧАШКА TH43D35,СРЕДНЯЯ СТЕНКА, B3</t>
  </si>
  <si>
    <t>ПЕТЛЯ INTERMAT 9936,УГОЛ 95ГР,ЧАШКА TH43D35,ВКЛАДНАЯ, B-3,5</t>
  </si>
  <si>
    <t>ПЕТЛЯ INTERMAT 9966, УГОЛ 95ГР, ЧАШКА TH42D35, НА СРЕДНЮЮ СТЕНКУ(B3)</t>
  </si>
  <si>
    <t>ПЕТЛЯ INTERMAT 9966, УГОЛ 95ГР, ЧАШКА TH42D35, ВКЛАДНАЯ НАВЕСКА(B-3,5)</t>
  </si>
  <si>
    <t>ПЕТЛЯ INTERMAT 9944,УГОЛ 125ГР,ЧАШКА TH42D35,СРЕДНЯЯ СТЕНКА, B3</t>
  </si>
  <si>
    <t>ПЕТЛЯ INTERMAT 9944,УГОЛ 125ГР,ЧАШКА TH43D35,СРЕДНЯЯ СТЕНКА, B3</t>
  </si>
  <si>
    <t>ПЕТЛЯ SENSYS 8657, УГОЛ 165ГР, ЧАШКА TH42D35, НА СРЕДНЮЮ СТЕНКУ(B3)</t>
  </si>
  <si>
    <t>ПЕТЛЯ SENSYS 8657, УГОЛ 165ГР, ЧАШКА TH43D35, НАКЛАДНАЯ НАВЕСКА(B12,5)</t>
  </si>
  <si>
    <t>ПЕТЛЯ SENSYS 8657, УГОЛ 165ГР, ЧАШКА TH43D35, НА СРЕДНЮЮ СТЕНКУ(B3)</t>
  </si>
  <si>
    <t>ПЕТЛЯ SENSYS 8687, УГОЛ 165ГР, ЧАШКА TH42D35, НАКЛАДНАЯ НАВЕСКА(B12,5)</t>
  </si>
  <si>
    <t>ПЕТЛЯ SENSYS 8687, УГОЛ 165ГР, ЧАШКА TH42D35, НА СРЕДНЮЮ СТЕНКУ(B3)</t>
  </si>
  <si>
    <t>ПЕТЛЯ INTERMAT 9936,УГОЛ КОРПУСА W20,УГОЛ 95ГР,ЧАШКА TH42D35,ВКЛАДНАЯ, B-9</t>
  </si>
  <si>
    <t>ПЕТЛЯ INTERMAT 9936,УГОЛ КОРПУСА W20,УГОЛ 95ГР,ЧАШКА TH43D35,НАКЛАДНАЯ, B7</t>
  </si>
  <si>
    <t>ПЕТЛЯ INTERMAT 9936,УГОЛ КОРПУСА W20,УГОЛ 95ГР,ЧАШКА TH43D35,ВКЛАДНАЯ, B-9</t>
  </si>
  <si>
    <t>ПЕТЛЯ INTERMAT 9936,УГОЛ КОРПУСА W30,УГОЛ 95ГР,ЧАШКА TH43D35,НАКЛАДНАЯ, B7</t>
  </si>
  <si>
    <t>ПЕТЛЯ INTERMAT 9936,УГОЛ КОРПУСА W30,УГОЛ 95ГР,ЧАШКА TH43D35,ВКЛАДНАЯ, B-10</t>
  </si>
  <si>
    <t>ПЕТЛЯ INTERMAT 9966, УГОЛ КОРПУСА W30, УГОЛ 95ГР, ЧАШКА TH42D35, НАКЛАДНАЯ НАВЕСКА(B7)</t>
  </si>
  <si>
    <t>ПЕТЛЯ INTERMAT 9936,УГОЛ КОРПУСА W45,УГОЛ 95ГР,ЧАШКА TH42D35,НАКЛАДНАЯ, B0</t>
  </si>
  <si>
    <t>ПЕТЛЯ INTERMAT 9936,УГОЛ КОРПУСА W45,УГОЛ 95ГР,ЧАШКА TH43D35,НАКЛАДНАЯ, B0</t>
  </si>
  <si>
    <t>ПЕТЛЯ INTERMAT 9936,УГОЛ КОРПУСА W45,УГОЛ 95ГР,ЧАШКА TH43D35,ВКЛАДНАЯ, B-17</t>
  </si>
  <si>
    <t>ПЕТЛЯ INTERMAT 9966, УГОЛ КОРПУСА W45, УГОЛ 95ГР, ЧАШКА TH42D35, ВКЛАДНАЯ НАВЕСКА(B-17)</t>
  </si>
  <si>
    <t>ПЕТЛЯ INTERMAT 9936,УГОЛ КОРПУСА W90,УГОЛ 95ГР,ЧАШКА TH43D35,НАКЛАДНАЯ, B22</t>
  </si>
  <si>
    <t>ПЕТЛЯ INTERMAT 9944,УГОЛ КОРПУСА W-30,УГОЛ 125ГР,ЧАШКА TH43D35,НАКЛАДНАЯ, B12</t>
  </si>
  <si>
    <t>ПЕТЛЯ INTERMAT 9944,УГОЛ КОРПУСА W-45,УГОЛ 125ГР,ЧАШКА TH43D35,НАКЛАДНАЯ, B10</t>
  </si>
  <si>
    <t>ПЕТЛЯ INTERMAT 9924,УГОЛ 95ГР,ЧАШКА TH42D26,СРЕДНЯЯ СТЕНКА, B2,5</t>
  </si>
  <si>
    <t>ПЕТЛЯ INTERMAT 9924,УГОЛ 95ГР,ЧАШКА TH42D26,ВКЛАДНАЯ, B-4</t>
  </si>
  <si>
    <t>ПЕТЛЯ INTERMAT 9904 ДЛЯ СТЕКЛ. ДВЕРЕЙ,УГОЛ 95ГР,ЧАШКА TU12D26,СРЕДНЯЯ СТЕНКА, B2,5</t>
  </si>
  <si>
    <t>ПЕТЛЯ INTERMAT 9936 ДЛЯ АЛЮМИНИЕВЫХ РАМ, УГОЛ 95ГР, ЧАШКА TA22, НА СРЕДНЮЮ СТЕНКУ(B4)</t>
  </si>
  <si>
    <t>МОНТАЖНАЯ ПЛАНКА SYSTEM 8099 SENSYS,INTERMAT,L37,D8, ПОД ПРИКРУЧИВАНИЕ</t>
  </si>
  <si>
    <t>МОНТАЖНАЯ ПЛАНКА SYSTEM 8099 SENSYS,INTERMAT,L37,D8, ЕВРОВИНТЫ</t>
  </si>
  <si>
    <t>МОНТАЖНАЯ ПЛАНКА SYSTEM 8099 HETTICH DIRECT ДЛЯ SENSYS/INTERMAT, L37, D5, ВИНТЫ</t>
  </si>
  <si>
    <t>МОНТАЖНАЯ ПЛАНКА SYSTEM 8099 HETTICH DIRECT ДЛЯ SENSYS/INTERMAT, L37, D0, ВИНТЫ</t>
  </si>
  <si>
    <t>МОНТАЖНАЯ ПЛАНКА SYSTEM 8099 HETTICH DIRECT ДЛЯ SENSYS/INTERMAT, L37, D5, ВИНТЫ, ЭКСЦЕНТРИК</t>
  </si>
  <si>
    <t>МОНТАЖНАЯ ПЛАНКА ДЛЯ РАМНЫХ КОНСТРУКЦИЙ SYSTEM 8099 ДЛЯ SENSYS,D0,ПРИКРУЧ.,ЭКСЦ.</t>
  </si>
  <si>
    <t>МОНТАЖНАЯ ПЛАНКА ДЛЯ РАМНЫХ КОНСТРУКЦИЙ SYSTEM 8099 ДЛЯ SENSYS,D4,5,ПРИКРУЧ.,ЭКСЦ.</t>
  </si>
  <si>
    <t>АДАПТЕР НА РАМНЫХ КОНСТРУКЦИЙ ДЛЯ ВКЛАДНЫХ ДВЕРЕЙ,ЦИНКОВОЕ ЛИТЬЕ,НИКЕЛИРОВАННЫЙ</t>
  </si>
  <si>
    <t>УГЛОВОЙ АДАПТЕР МОНТАЖНЫХ ПЛАНОК SYSTEM 8099,УГОЛ -5ГР,ПЛАСТИК,НИКЕЛИРОВАННЫЙ</t>
  </si>
  <si>
    <t>МОНТАЖНАЯ ПЛАНКА SYSTEM 8099 HETTICH DIRECT ДЛЯ SENSYS,L37,D0,ЧЕРНЫЙ ОБСИДИАН</t>
  </si>
  <si>
    <t>МОНТАЖНАЯ ПЛАНКА SYSTEM 8099 HETTICH DIRECT ДЛЯ SENSYS,L37,D1,5,ЧЕРНЫЙ ОБСИДИАН</t>
  </si>
  <si>
    <t>МОНТАЖНАЯ ПЛАНКА SYSTEM 8099 HETTICH DIRECT ДЛЯ SENSYS,L37,D3,ЧЕРНЫЙ ОБСИДИАН</t>
  </si>
  <si>
    <t>МОНТАЖНАЯ ПЛАНКА SYSTEM 8099 HETTICH DIRECT ДЛЯ SENSYS,L37,D5,ЧЕРНЫЙ ОБСИДИАН</t>
  </si>
  <si>
    <t>МОНТАЖНАЯ ПЛАНКА SYSTEM 8099 HETTICH DIRECT ДЛЯ SENSYS,L37,D0,ЭКСЦ.,ЧЕРНЫЙ ОБСИДИАН</t>
  </si>
  <si>
    <t>МОНТАЖНАЯ ПЛАНКА SYSTEM 8099 HETTICH DIRECT ДЛЯ SENSYS,L37,D1,5,ЭКСЦ.,ЧЕРНЫЙ ОБСИДИАН</t>
  </si>
  <si>
    <t>МОНТАЖНАЯ ПЛАНКА SYSTEM 8099 HETTICH DIRECT ДЛЯ SENSYS,L37,D3,ЭКСЦ.,ЧЕРНЫЙ ОБСИДИАН</t>
  </si>
  <si>
    <t>МОНТАЖНАЯ ПЛАНКА SYSTEM 8099 HETTICH DIRECT ДЛЯ SENSYS,L37,D5,ЭКСЦ.,ЧЕРНЫЙ ОБСИДИАН</t>
  </si>
  <si>
    <t>ДЕМПФЕР SILENT SYSTEM ДЛЯ ПЕТЕЛЬ INTERMAT 9936, МОНТАЖ В ЧАШКУ ПЕТЛИ, ЦИНКОВОЕ ЛИТЬЕ</t>
  </si>
  <si>
    <t>ДЕМПФЕР SILENT SYSTEM ДЛЯ INTERMAT,ДЛЯ ЗАЩЕЛКИВАНИЯ,СРЕДНЯЯ СТЕНКА,ЦИНКОВОЕ ЛИТЬЕ</t>
  </si>
  <si>
    <t>ДЕМПФЕР SILENT SYSTEM ДЛЯ INTERMAT,ДЛЯ ЗАЩЕЛКИВАНИЯ,ВКЛАДНАЯ,ЦИНКОВОЕ ЛИТЬЕ</t>
  </si>
  <si>
    <t>МЕХАНИЗМ PUSH TO OPEN PIN ДЛЯ ПЕТЕЛЬ, ПОД ЗАПРЕССОВКУ, ДЛИННЫЙ ХОД, ЦВЕТ АНТРАЦИТ</t>
  </si>
  <si>
    <t>МЕХАНИЗМ PUSH TO OPEN PIN ДЛЯ ПЕТЕЛЬ, ПОД ЗАПРЕССОВКУ, ДЛИННЫЙ ХОД, ЦВЕТ БЕЛЫЙ</t>
  </si>
  <si>
    <t>МЕХАНИЗМ PUSH TO OPEN MAGNET ДЛЯ ПЕТЕЛЬ, ПОД ЗАПРЕССОВКУ, КОРОТКИЙ ХОД, ЦВЕТ АНТРАЦИТ</t>
  </si>
  <si>
    <t>МЕХАНИЗМ PUSH TO OPEN MAGNET ДЛЯ ПЕТЕЛЬ, ПОД ЗАПРЕССОВКУ, ДЛИННЫЙ ХОД, ЦВЕТ АНТРАЦИТ</t>
  </si>
  <si>
    <t>МЕХАНИЗМ PUSH TO OPEN MAGNET ДЛЯ ПЕТЕЛЬ, ПОД ЗАПРЕССОВКУ, ДЛИННЫЙ ХОД, ЦВЕТ БЕЛЫЙ</t>
  </si>
  <si>
    <t>МОНТАЖНАЯ ПЛАНКА SYSTEM 2006 HETTICH DIRECT ДЛЯ ПЕТЕЛЬ SLIDEON, L37, D1,5, ВИНТЫ</t>
  </si>
  <si>
    <t>МОНТАЖНАЯ ПЛАНКА SYSTEM 2006 HETTICH DIRECT ДЛЯ ПЕТЕЛЬ SLIDEON, L37, D5, ВИНТЫ</t>
  </si>
  <si>
    <t>КОМПЛЕКТ КРЕПЕЖА ДЛЯ ТОНКИХ ДВЕРЕЙ ТОЛЩИНОЙ 10-12 ММ TOPLINE L</t>
  </si>
  <si>
    <t>КОМПЛЕКТ СТЯЖЕК-ВЫПРЯМИТЕЛЕЙ ДЛЯ ДВЕРЕЙ ТОЛЩИНОЙ 10-12 ММ, АЛЮМИНИЙ</t>
  </si>
  <si>
    <t>ХОДОВОЙ ПРОФИЛЬ SYSLINE S, L2000, БЫСТРЫЙ МОНТАЖ</t>
  </si>
  <si>
    <t>МОНТАЖНЫЙ КОМПЛЕКТ SLIDELINE SILENT SYSTEM ДЛЯ 19 ММ АЛЮМИНИЕВОЙ РАМЫ, ЧЕРНЫЙ</t>
  </si>
  <si>
    <t>ДВОЙНОЙ КОМПЛЕКТ ПРОФИЛЕЙ SLIDELINE M, L2500, H16, СЕРЕБРИСТЫЙ</t>
  </si>
  <si>
    <t>ДВОЙНОЙ КОМПЛЕКТ ПРОФИЛЕЙ SLIDELINE M, L2500, H18, СЕРЕБРИСТЫЙ</t>
  </si>
  <si>
    <t>ДВОЙНОЙ КОМПЛЕКТ ПРОФИЛЕЙ SLIDELINE M, L2500, H22, СЕРЕБРИСТЫЙ</t>
  </si>
  <si>
    <t>ДВОЙНОЙ КОМПЛЕКТ ПРОФИЛЕЙ SLIDELINE M, L2500, H25, СЕРЕБРИСТЫЙ</t>
  </si>
  <si>
    <t>КОМПЛЕКТ ПРОФИЛЯ SLIDELINE M, L2500, H22, СЕРЕБРИСТЫЙ</t>
  </si>
  <si>
    <t>ДЕМПФЕР SILENT SYSTEM SLIDELINE 55 PLUS ДЛЯ НАКЛАДНЫХ ДВЕРЕЙ, ЛЕВЫЙ</t>
  </si>
  <si>
    <t>ДЕМПФЕР SILENT SYSTEM SLIDELINE 55 PLUS ДЛЯ НАКЛАДНЫХ ДВЕРЕЙ, ПРАВЫЙ</t>
  </si>
  <si>
    <t>КОМПЛЕКТ ФУРНИТУРЫ WINGLINE 230 ДЛЯ 1 СКЛАДНОЙ ДВЕРИ, ПРАВЫЙ</t>
  </si>
  <si>
    <t>КОМПЛЕКТ ФУРНИТУРЫ WINGLINE 230 ДЛЯ 2 СКЛАДНЫХ ДВЕРЕЙ, ЛЕВЫЙ И ПРАВЫЙ</t>
  </si>
  <si>
    <t>ХОДОВОЙ ПРОФИЛЬ WINGLINE 230, L2400, АЛЮМИНИЙ, ЦВЕТ БЕЛЫЙ</t>
  </si>
  <si>
    <t>ХОДОВОЙ ПРОФИЛЬ WINGLINE 230, L2400, АЛЮМИНИЙ, ЦВЕТ ЧЕРНЫЙ</t>
  </si>
  <si>
    <t>КОМПЛЕКТ ЯЩИКА ARCITECH, H94, NL550, СЕРЕБРИСТЫЙ</t>
  </si>
  <si>
    <t>КОМПЛЕКТ ЯЩИКА ARCITECH, H94, NL650, СЕРЕБРИСТЫЙ</t>
  </si>
  <si>
    <t>КОМПЛЕКТ КОРОБА ARCITECH С РЕЛИНГАМИ, H186/94, NL550, СЕРЕБРИСТЫЙ</t>
  </si>
  <si>
    <t>КОМПЛЕКТ КОРОБА ARCITECH С РЕЛИНГАМИ, H186/94, NL650, СЕРЕБРИСТЫЙ</t>
  </si>
  <si>
    <t>КОМПЛЕКТ КОРОБА ARCITECH С TOPSIDE, H186/94, NL550, СЕРЕБРИСТЫЙ</t>
  </si>
  <si>
    <t>КОМПЛЕКТ КОРОБА ARCITECH С TOPSIDE, H186/94, NL650, СЕРЕБРИСТЫЙ</t>
  </si>
  <si>
    <t>КОМПЛЕКТ КОРОБА ARCITECH С DESIGNSIDE, H186/94, NL550, СЕРЕБРИСТЫЙ</t>
  </si>
  <si>
    <t>КОМПЛЕКТ КОРОБА ARCITECH С DESIGNSIDE, H186/94, NL650, СЕРЕБРИСТЫЙ</t>
  </si>
  <si>
    <t>КОМПЛЕКТ КОРОБА ARCITECH С РЕЛИНГАМИ, H218/94, NL550, СЕРЕБРИСТЫЙ</t>
  </si>
  <si>
    <t>КОМПЛЕКТ КОРОБА ARCITECH С РЕЛИНГАМИ, H218/94, NL650, СЕРЕБРИСТЫЙ</t>
  </si>
  <si>
    <t>КОМПЛЕКТ КОРОБА ARCITECH С TOPSIDE, H218/94, NL550, СЕРЕБРИСТЫЙ</t>
  </si>
  <si>
    <t>КОМПЛЕКТ КОРОБА ARCITECH С TOPSIDE, H218/94, NL650, СЕРЕБРИСТЫЙ</t>
  </si>
  <si>
    <t>КОМПЛЕКТ КОРОБА ARCITECH С DESIGNSIDE, H218/94, NL550, СЕРЕБРИСТЫЙ</t>
  </si>
  <si>
    <t>КОМПЛЕКТ КОРОБА ARCITECH С DESIGNSIDE, H218/94, NL650, СЕРЕБРИСТЫЙ</t>
  </si>
  <si>
    <t>КОМПЛЕКТ КОРОБА ARCITECH С РЕЛИНГАМИ, H250/94, NL550, СЕРЕБРИСТЫЙ</t>
  </si>
  <si>
    <t>КОМПЛЕКТ КОРОБА ARCITECH С РЕЛИНГАМИ, H250/94, NL650, СЕРЕБРИСТЫЙ</t>
  </si>
  <si>
    <t>КОМПЛЕКТ КОРОБА ARCITECH С РЕЛИНГАМИ, H282/94, NL550, СЕРЕБРИСТЫЙ</t>
  </si>
  <si>
    <t>КОМПЛЕКТ КОРОБА ARCITECH С РЕЛИНГАМИ, H282/94, NL650, СЕРЕБРИСТЫЙ</t>
  </si>
  <si>
    <t>КОМПЛЕКТ ЯЩИКА ARCITECH, H126, NL550, СЕРЕБРИСТЫЙ</t>
  </si>
  <si>
    <t>КОМПЛЕКТ ЯЩИКА ARCITECH, H126, NL650, СЕРЕБРИСТЫЙ</t>
  </si>
  <si>
    <t>КОМПЛЕКТ КОРОБА ARCITECH С РЕЛИНГАМИ, H186/126, NL550, СЕРЕБРИСТЫЙ</t>
  </si>
  <si>
    <t>КОМПЛЕКТ КОРОБА ARCITECH С РЕЛИНГАМИ, H186/126, NL650, СЕРЕБРИСТЫЙ</t>
  </si>
  <si>
    <t>КОМПЛЕКТ КОРОБА ARCITECH С РЕЛИНГАМИ, H218/126, NL550, СЕРЕБРИСТЫЙ</t>
  </si>
  <si>
    <t>КОМПЛЕКТ КОРОБА ARCITECH С РЕЛИНГАМИ, H218/126, NL650, СЕРЕБРИСТЫЙ</t>
  </si>
  <si>
    <t>КОМПЛЕКТ КОРОБА ARCITECH С TOPSIDE, H218/126, NL550, СЕРЕБРИСТЫЙ</t>
  </si>
  <si>
    <t>КОМПЛЕКТ КОРОБА ARCITECH С TOPSIDE, H218/126, NL650, СЕРЕБРИСТЫЙ</t>
  </si>
  <si>
    <t>КОМПЛЕКТ КОРОБА ARCITECH С DESIGNSIDE, H218/126, NL550, СЕРЕБРИСТЫЙ</t>
  </si>
  <si>
    <t>КОМПЛЕКТ КОРОБА ARCITECH С DESIGNSIDE, H218/126, NL650, СЕРЕБРИСТЫЙ</t>
  </si>
  <si>
    <t>КОМПЛЕКТ КОРОБА ARCITECH С РЕЛИНГАМИ, H250/126, NL550, СЕРЕБРИСТЫЙ</t>
  </si>
  <si>
    <t>КОМПЛЕКТ КОРОБА ARCITECH С РЕЛИНГАМИ, H250/126, NL650, СЕРЕБРИСТЫЙ</t>
  </si>
  <si>
    <t>КОМПЛЕКТ КОРОБА ARCITECH С TOPSIDE, H250/126, NL550, СЕРЕБРИСТЫЙ</t>
  </si>
  <si>
    <t>КОМПЛЕКТ КОРОБА ARCITECH С TOPSIDE, H250/126, NL650, СЕРЕБРИСТЫЙ</t>
  </si>
  <si>
    <t>КОМПЛЕКТ КОРОБА ARCITECH С DESIGNSIDE, H250/126, NL550, СЕРЕБРИСТЫЙ</t>
  </si>
  <si>
    <t>КОМПЛЕКТ КОРОБА ARCITECH С DESIGNSIDE, H250/126, NL650, СЕРЕБРИСТЫЙ</t>
  </si>
  <si>
    <t>КОМПЛЕКТ КОРОБА ARCITECH С РЕЛИНГАМИ, H282/126, NL550, СЕРЕБРИСТЫЙ</t>
  </si>
  <si>
    <t>КОМПЛЕКТ КОРОБА ARCITECH С РЕЛИНГАМИ, H282/126, NL650, СЕРЕБРИСТЫЙ</t>
  </si>
  <si>
    <t>КОМПЛЕКТ БОКОВИН ЯЩИКА ARCITECH, H94, NL550, СЕРЕБРИСТЫЙ</t>
  </si>
  <si>
    <t>КОМПЛЕКТ БОКОВИН ЯЩИКА ARCITECH, H94, NL650, СЕРЕБРИСТЫЙ</t>
  </si>
  <si>
    <t>КОМПЛЕКТ БОКОВИН ЯЩИКА ARCITECH, H126, NL550, СЕРЕБРИСТЫЙ</t>
  </si>
  <si>
    <t>КОМПЛЕКТ БОКОВИН ЯЩИКА ARCITECH, H126, NL650, СЕРЕБРИСТЫЙ</t>
  </si>
  <si>
    <t>КОМПЛЕКТ ПРОДОЛЬНЫХ РЕЛИНГОВ КОРОБА С СОЕД. ПЕРЕД. ПАНЕЛИ ARCITECH, NL550, СЕРЕБРИСТЫЙ</t>
  </si>
  <si>
    <t>КОМПЛЕКТ ПРОДОЛЬНЫХ РЕЛИНГОВ КОРОБА С СОЕД. ПЕРЕД. ПАНЕЛИ ARCITECH, NL650, СЕРЕБРИСТЫЙ</t>
  </si>
  <si>
    <t>КОМПЛЕКТ НАДСТАВОК НА БОКОВИНУ TOPSIDE ДЛЯ ARCITECH, H92, NL550, СТАЛЬ, СЕРЕБРИСТЫЙ</t>
  </si>
  <si>
    <t>КОМПЛЕКТ НАДСТАВОК НА БОКОВИНУ TOPSIDE ДЛЯ ARCITECH, H92, NL650, СТАЛЬ, СЕРЕБРИСТЫЙ</t>
  </si>
  <si>
    <t>КОМПЛЕКТ НАДСТАВОК НА БОКОВИНУ DESIGNSIDE ДЛЯ ARCITECH, H92, NL550, СТЕКЛО, ПРОЗРАЧНОЕ</t>
  </si>
  <si>
    <t>КОМПЛЕКТ НАДСТАВОК НА БОКОВИНУ DESIGNSIDE ДЛЯ ARCITECH, H92, NL650, СТЕКЛО, ПРОЗРАЧНОЕ</t>
  </si>
  <si>
    <t>КОМПЛЕКТ НАДСТАВОК НА БОКОВИНУ TOPSIDE ДЛЯ ARCITECH, H124, NL550, СТАЛЬ, СЕРЕБРИСТЫЙ</t>
  </si>
  <si>
    <t>КОМПЛЕКТ НАДСТАВОК НА БОКОВИНУ TOPSIDE ДЛЯ ARCITECH, H124, NL650, СТАЛЬ, СЕРЕБРИСТЫЙ</t>
  </si>
  <si>
    <t>КОМПЛЕКТ НАДСТАВОК НА БОКОВИНУ DESIGNSIDE ДЛЯ ARCITECH, H124, NL550, СТЕКЛО, ПРОЗРАЧНОЕ</t>
  </si>
  <si>
    <t>КОМПЛЕКТ НАДСТАВОК НА БОКОВИНУ DESIGNSIDE ДЛЯ ARCITECH, H124, NL650, СТЕКЛО, ПРОЗРАЧНОЕ</t>
  </si>
  <si>
    <t>ВНУТРЕННЯЯ ОРГАНИЗАЦИЯ ORGATRAY 570 ДЛЯ ARCITECH, NL450, KB300, ПЛАСТИК, СЕРЕБРИСТАЯ</t>
  </si>
  <si>
    <t>ВНУТРЕННЯЯ ОРГАНИЗАЦИЯ ORGATRAY 570 ДЛЯ ARCITECH, NL450, KB400, ПЛАСТИК, СЕРЕБРИСТАЯ</t>
  </si>
  <si>
    <t>ВНУТРЕННЯЯ ОРГАНИЗАЦИЯ ORGATRAY 570 ДЛЯ ARCITECH, NL450, KB450, ПЛАСТИК, СЕРЕБРИСТАЯ</t>
  </si>
  <si>
    <t>ВНУТРЕННЯЯ ОРГАНИЗАЦИЯ ORGATRAY 570 ДЛЯ ARCITECH, NL450, KB800, ПЛАСТИК, СЕРЕБРИСТАЯ</t>
  </si>
  <si>
    <t>ВНУТРЕННЯЯ ОРГАНИЗАЦИЯ ORGATRAY 570 ДЛЯ ARCITECH, NL450, KB1000, ПЛАСТИК, СЕРЕБРИСТАЯ</t>
  </si>
  <si>
    <t>ВНУТРЕННЯЯ ОРГАНИЗАЦИЯ ORGATRAY 570 ДЛЯ ARCITECH, NL500, KB1000, ПЛАСТИК, СЕРЕБРИСТАЯ</t>
  </si>
  <si>
    <t>РАЗДЕЛИТЕЛЬ ORGATRAY 570/590 ДЛЯ INNOTECH ATIRA/ARCITECH, L68, ПЛАСТИК, АНТРАЦИТ</t>
  </si>
  <si>
    <t>РАЗДЕЛИТЕЛЬ ORGATRAY 570/590 ДЛЯ INNOTECH ATIRA/ARCITECH, L128, ПЛАСТИК, АНТРАЦИТ</t>
  </si>
  <si>
    <t>ДЕРЖАТЕЛЬ ДЛЯ РУЛОНОВ ORGATRAY 230 ДЛЯ ARCITECH, NL500, ДУБ</t>
  </si>
  <si>
    <t>ДЕРЖАТЕЛЬ ДЛЯ СПЕЦИЙ ORGATRAY 230 ДЛЯ ARCITECH, NL500, ДУБ</t>
  </si>
  <si>
    <t>ДЕРЖАТЕЛЬ НОЖЕЙ ORGATRAY 230 ДЛЯ ARCITECH, NL450, ДУБ</t>
  </si>
  <si>
    <t>ДЕРЖАТЕЛЬ НОЖЕЙ ORGATRAY 230 ДЛЯ ARCITECH, NL500, ДУБ</t>
  </si>
  <si>
    <t>ВНУТРЕННЯЯ ОРГАНИЗАЦИЯ ORGASTORE 810 ДЛЯ ARCITECH, KB1200, СЕРЕБРИСТАЯ</t>
  </si>
  <si>
    <t>КОМПЛЕКТ ЯЩИКА ARCITECH, H94, NL550, БЕЛЫЙ</t>
  </si>
  <si>
    <t>КОМПЛЕКТ ЯЩИКА ARCITECH, H94, NL650, БЕЛЫЙ</t>
  </si>
  <si>
    <t>КОМПЛЕКТ КОРОБА ARCITECH С РЕЛИНГАМИ, H186/94, NL550, БЕЛЫЙ</t>
  </si>
  <si>
    <t>КОМПЛЕКТ КОРОБА ARCITECH С РЕЛИНГАМИ, H186/94, NL650, БЕЛЫЙ</t>
  </si>
  <si>
    <t>КОМПЛЕКТ КОРОБА ARCITECH С TOPSIDE, H186/94, NL550, БЕЛЫЙ</t>
  </si>
  <si>
    <t>КОМПЛЕКТ КОРОБА ARCITECH С TOPSIDE, H186/94, NL650, БЕЛЫЙ</t>
  </si>
  <si>
    <t>КОМПЛЕКТ КОРОБА ARCITECH С DESIGNSIDE, H186/94, NL550, БЕЛЫЙ</t>
  </si>
  <si>
    <t>КОМПЛЕКТ КОРОБА ARCITECH С DESIGNSIDE, H186/94, NL650, БЕЛЫЙ</t>
  </si>
  <si>
    <t>КОМПЛЕКТ КОРОБА ARCITECH С РЕЛИНГАМИ, H218/94, NL550, БЕЛЫЙ</t>
  </si>
  <si>
    <t>КОМПЛЕКТ КОРОБА ARCITECH С РЕЛИНГАМИ, H218/94, NL650, БЕЛЫЙ</t>
  </si>
  <si>
    <t>КОМПЛЕКТ КОРОБА ARCITECH С TOPSIDE, H218/94, NL550, БЕЛЫЙ</t>
  </si>
  <si>
    <t>КОМПЛЕКТ КОРОБА ARCITECH С TOPSIDE, H218/94, NL650, БЕЛЫЙ</t>
  </si>
  <si>
    <t>КОМПЛЕКТ КОРОБА ARCITECH С DESIGNSIDE, H218/94, NL550, БЕЛЫЙ</t>
  </si>
  <si>
    <t>КОМПЛЕКТ КОРОБА ARCITECH С DESIGNSIDE, H218/94, NL650, БЕЛЫЙ</t>
  </si>
  <si>
    <t>КОМПЛЕКТ КОРОБА ARCITECH С РЕЛИНГАМИ, H250/94, NL550, БЕЛЫЙ</t>
  </si>
  <si>
    <t>КОМПЛЕКТ КОРОБА ARCITECH С РЕЛИНГАМИ, H250/94, NL650, БЕЛЫЙ</t>
  </si>
  <si>
    <t>КОМПЛЕКТ КОРОБА ARCITECH С РЕЛИНГАМИ, H282/94, NL550, БЕЛЫЙ</t>
  </si>
  <si>
    <t>КОМПЛЕКТ КОРОБА ARCITECH С РЕЛИНГАМИ, H282/94, NL650, БЕЛЫЙ</t>
  </si>
  <si>
    <t>КОМПЛЕКТ ЯЩИКА ARCITECH, H126, NL550, БЕЛЫЙ</t>
  </si>
  <si>
    <t>КОМПЛЕКТ ЯЩИКА ARCITECH, H126, NL650, БЕЛЫЙ</t>
  </si>
  <si>
    <t>КОМПЛЕКТ КОРОБА ARCITECH С РЕЛИНГАМИ, H186/126, NL550, БЕЛЫЙ</t>
  </si>
  <si>
    <t>КОМПЛЕКТ КОРОБА ARCITECH С РЕЛИНГАМИ, H186/126, NL650, БЕЛЫЙ</t>
  </si>
  <si>
    <t>КОМПЛЕКТ КОРОБА ARCITECH С РЕЛИНГАМИ, H218/126, NL550, БЕЛЫЙ</t>
  </si>
  <si>
    <t>КОМПЛЕКТ КОРОБА ARCITECH С РЕЛИНГАМИ, H218/126, NL650, БЕЛЫЙ</t>
  </si>
  <si>
    <t>КОМПЛЕКТ КОРОБА ARCITECH С DESIGNSIDE, H218/126, NL550, БЕЛЫЙ</t>
  </si>
  <si>
    <t>КОМПЛЕКТ КОРОБА ARCITECH С DESIGNSIDE, H218/126, NL650, БЕЛЫЙ</t>
  </si>
  <si>
    <t>КОМПЛЕКТ КОРОБА ARCITECH С TOPSIDE, H218/126, NL550, БЕЛЫЙ</t>
  </si>
  <si>
    <t>КОМПЛЕКТ КОРОБА ARCITECH С TOPSIDE, H218/126, NL650, БЕЛЫЙ</t>
  </si>
  <si>
    <t>КОМПЛЕКТ КОРОБА ARCITECH С РЕЛИНГАМИ, H250/126, NL550, БЕЛЫЙ</t>
  </si>
  <si>
    <t>КОМПЛЕКТ КОРОБА ARCITECH С РЕЛИНГАМИ, H250/126, NL650, БЕЛЫЙ</t>
  </si>
  <si>
    <t>КОМПЛЕКТ КОРОБА ARCITECH С TOPSIDE, H250/126, NL550, БЕЛЫЙ</t>
  </si>
  <si>
    <t>КОМПЛЕКТ КОРОБА ARCITECH С TOPSIDE, H250/126, NL650, БЕЛЫЙ</t>
  </si>
  <si>
    <t>КОМПЛЕКТ КОРОБА ARCITECH С DESIGNSIDE, H250/126, NL550, БЕЛЫЙ</t>
  </si>
  <si>
    <t>КОМПЛЕКТ КОРОБА ARCITECH С DESIGNSIDE, H250/126, NL650, БЕЛЫЙ</t>
  </si>
  <si>
    <t>КОМПЛЕКТ КОРОБА ARCITECH С РЕЛИНГАМИ, H282/126, NL550, БЕЛЫЙ</t>
  </si>
  <si>
    <t>КОМПЛЕКТ КОРОБА ARCITECH С РЕЛИНГАМИ, H282/126, NL650, БЕЛЫЙ</t>
  </si>
  <si>
    <t>КОМПЛЕКТ БОКОВИН ЯЩИКА ARCITECH, H94, NL550, БЕЛЫЙ</t>
  </si>
  <si>
    <t>КОМПЛЕКТ БОКОВИН ЯЩИКА ARCITECH, H94, NL650, БЕЛЫЙ</t>
  </si>
  <si>
    <t>КОМПЛЕКТ БОКОВИН ЯЩИКА ARCITECH, H126, NL550, БЕЛЫЙ</t>
  </si>
  <si>
    <t>КОМПЛЕКТ БОКОВИН ЯЩИКА ARCITECH, H126, NL650, БЕЛЫЙ</t>
  </si>
  <si>
    <t>КОМПЛЕКТ ПРОДОЛЬНЫХ РЕЛИНГОВ КОРОБА С СОЕД. ПЕРЕД. ПАНЕЛИ ARCITECH, NL550, БЕЛЫЕ</t>
  </si>
  <si>
    <t>КОМПЛЕКТ ПРОДОЛЬНЫХ РЕЛИНГОВ КОРОБА С СОЕД. ПЕРЕД. ПАНЕЛИ ARCITECH, NL650, БЕЛЫЕ</t>
  </si>
  <si>
    <t>КОМПЛЕКТ НАДСТАВОК НА БОКОВИНУ TOPSIDE ДЛЯ ARCITECH, H92, NL550, СТАЛЬ, БЕЛЫЕ</t>
  </si>
  <si>
    <t>КОМПЛЕКТ НАДСТАВОК НА БОКОВИНУ TOPSIDE ДЛЯ ARCITECH, H92, NL650, СТАЛЬ, БЕЛЫЕ</t>
  </si>
  <si>
    <t>КОМПЛЕКТ НАДСТАВОК НА БОКОВИНУ TOPSIDE ДЛЯ ARCITECH, H124, NL550, СТАЛЬ, БЕЛЫЕ</t>
  </si>
  <si>
    <t>КОМПЛЕКТ НАДСТАВОК НА БОКОВИНУ TOPSIDE ДЛЯ ARCITECH, H124, NL650, СТАЛЬ, БЕЛЫЕ</t>
  </si>
  <si>
    <t>ВНУТРЕННЯЯ ОРГАНИЗАЦИЯ ORGATRAY 570 ДЛЯ ARCITECH, NL500, KB1000, ПЛАСТИК, БЕЛАЯ</t>
  </si>
  <si>
    <t>РАЗДЕЛИТЕЛЬ ORGATRAY 570/590 ДЛЯ INNOTECH ATIRA/ARCITECH, L68, ПЛАСТИК, БЕЛЫЙ</t>
  </si>
  <si>
    <t>РАЗДЕЛИТЕЛЬ ORGATRAY 570/590 ДЛЯ INNOTECH ATIRA/ARCITECH, L128, ПЛАСТИК, БЕЛЫЙ</t>
  </si>
  <si>
    <t>ВНУТРЕННЯЯ ОРГАНИЗАЦИЯ ORGASTORE 810 ДЛЯ ARCITECH, KB1200, БЕЛАЯ</t>
  </si>
  <si>
    <t>КОМПЛЕКТ ЯЩИКА ARCITECH, H78, NL500, АНТРАЦИТ</t>
  </si>
  <si>
    <t>КОМПЛЕКТ ЯЩИКА ARCITECH, H94, NL270, АНТРАЦИТ</t>
  </si>
  <si>
    <t>КОМПЛЕКТ ЯЩИКА ARCITECH, H94, NL300, АНТРАЦИТ</t>
  </si>
  <si>
    <t>КОМПЛЕКТ ЯЩИКА ARCITECH, H94, NL350, АНТРАЦИТ</t>
  </si>
  <si>
    <t>КОМПЛЕКТ ЯЩИКА ARCITECH, H94, NL400, АНТРАЦИТ</t>
  </si>
  <si>
    <t>КОМПЛЕКТ ЯЩИКА ARCITECH, H94, NL450, АНТРАЦИТ</t>
  </si>
  <si>
    <t>КОМПЛЕКТ ЯЩИКА ARCITECH, H94, NL500, АНТРАЦИТ</t>
  </si>
  <si>
    <t>КОМПЛЕКТ ЯЩИКА ARCITECH, H94, NL550, АНТРАЦИТ</t>
  </si>
  <si>
    <t>КОМПЛЕКТ ЯЩИКА ARCITECH, H94, NL650, АНТРАЦИТ</t>
  </si>
  <si>
    <t>КОМПЛЕКТ КОРОБА ARCITECH С РЕЛИНГАМИ, H186/94, NL270, АНТРАЦИТ</t>
  </si>
  <si>
    <t>КОМПЛЕКТ КОРОБА ARCITECH С РЕЛИНГАМИ, H186/94, NL300, АНТРАЦИТ</t>
  </si>
  <si>
    <t>КОМПЛЕКТ КОРОБА ARCITECH С РЕЛИНГАМИ, H186/94, NL350, АНТРАЦИТ</t>
  </si>
  <si>
    <t>КОМПЛЕКТ КОРОБА ARCITECH С РЕЛИНГАМИ, H186/94, NL400, АНТРАЦИТ</t>
  </si>
  <si>
    <t>КОМПЛЕКТ КОРОБА ARCITECH С РЕЛИНГАМИ, H186/94, NL450, АНТРАЦИТ</t>
  </si>
  <si>
    <t>КОМПЛЕКТ КОРОБА ARCITECH С РЕЛИНГАМИ, H186/94, NL500, АНТРАЦИТ</t>
  </si>
  <si>
    <t>КОМПЛЕКТ КОРОБА ARCITECH С РЕЛИНГАМИ, H186/94, NL550, АНТРАЦИТ</t>
  </si>
  <si>
    <t>КОМПЛЕКТ КОРОБА ARCITECH С РЕЛИНГАМИ, H186/94, NL650, АНТРАЦИТ</t>
  </si>
  <si>
    <t>КОМПЛЕКТ КОРОБА ARCITECH С TOPSIDE, H186/94, NL400, АНТРАЦИТ</t>
  </si>
  <si>
    <t>КОМПЛЕКТ КОРОБА ARCITECH С TOPSIDE, H186/94, NL450, АНТРАЦИТ</t>
  </si>
  <si>
    <t>КОМПЛЕКТ КОРОБА ARCITECH С TOPSIDE, H186/94, NL500, АНТРАЦИТ</t>
  </si>
  <si>
    <t>КОМПЛЕКТ КОРОБА ARCITECH С TOPSIDE, H186/94, NL550, АНТРАЦИТ</t>
  </si>
  <si>
    <t>КОМПЛЕКТ КОРОБА ARCITECH С TOPSIDE, H186/94, NL650, АНТРАЦИТ</t>
  </si>
  <si>
    <t>КОМПЛЕКТ КОРОБА ARCITECH С DESIGNSIDE, H186/94, NL270, АНТРАЦИТ</t>
  </si>
  <si>
    <t>КОМПЛЕКТ КОРОБА ARCITECH С DESIGNSIDE, H186/94, NL300, АНТРАЦИТ</t>
  </si>
  <si>
    <t>КОМПЛЕКТ КОРОБА ARCITECH С DESIGNSIDE, H186/94, NL350, АНТРАЦИТ</t>
  </si>
  <si>
    <t>КОМПЛЕКТ КОРОБА ARCITECH С DESIGNSIDE, H186/94, NL400, АНТРАЦИТ</t>
  </si>
  <si>
    <t>КОМПЛЕКТ КОРОБА ARCITECH С DESIGNSIDE, H186/94, NL450, АНТРАЦИТ</t>
  </si>
  <si>
    <t>КОМПЛЕКТ КОРОБА ARCITECH С DESIGNSIDE, H186/94, NL500, АНТРАЦИТ</t>
  </si>
  <si>
    <t>КОМПЛЕКТ КОРОБА ARCITECH С DESIGNSIDE, H186/94, NL550, АНТРАЦИТ</t>
  </si>
  <si>
    <t>КОМПЛЕКТ КОРОБА ARCITECH С DESIGNSIDE, H186/94, NL650, АНТРАЦИТ</t>
  </si>
  <si>
    <t>КОМПЛЕКТ КОРОБА ARCITECH С РЕЛИНГАМИ, H218/94, NL270, АНТРАЦИТ</t>
  </si>
  <si>
    <t>КОМПЛЕКТ КОРОБА ARCITECH С РЕЛИНГАМИ, H218/94, NL300, АНТРАЦИТ</t>
  </si>
  <si>
    <t>КОМПЛЕКТ КОРОБА ARCITECH С РЕЛИНГАМИ, H218/94, NL350, АНТРАЦИТ</t>
  </si>
  <si>
    <t>КОМПЛЕКТ КОРОБА ARCITECH С РЕЛИНГАМИ, H218/94, NL400, АНТРАЦИТ</t>
  </si>
  <si>
    <t>КОМПЛЕКТ КОРОБА ARCITECH С РЕЛИНГАМИ, H218/94, NL450, АНТРАЦИТ</t>
  </si>
  <si>
    <t>КОМПЛЕКТ КОРОБА ARCITECH С РЕЛИНГАМИ, H218/94, NL500, АНТРАЦИТ</t>
  </si>
  <si>
    <t>КОМПЛЕКТ КОРОБА ARCITECH С РЕЛИНГАМИ, H218/94, NL550, АНТРАЦИТ</t>
  </si>
  <si>
    <t>КОМПЛЕКТ КОРОБА ARCITECH С РЕЛИНГАМИ, H218/94, NL650, АНТРАЦИТ</t>
  </si>
  <si>
    <t>КОМПЛЕКТ КОРОБА ARCITECH С TOPSIDE, H218/94, NL400, АНТРАЦИТ</t>
  </si>
  <si>
    <t>КОМПЛЕКТ КОРОБА ARCITECH С TOPSIDE, H218/94, NL450, АНТРАЦИТ</t>
  </si>
  <si>
    <t>КОМПЛЕКТ КОРОБА ARCITECH С TOPSIDE, H218/94, NL500, АНТРАЦИТ</t>
  </si>
  <si>
    <t>КОМПЛЕКТ КОРОБА ARCITECH С TOPSIDE, H218/94, NL550, АНТРАЦИТ</t>
  </si>
  <si>
    <t>КОМПЛЕКТ КОРОБА ARCITECH С TOPSIDE, H218/94, NL650, АНТРАЦИТ</t>
  </si>
  <si>
    <t>КОМПЛЕКТ КОРОБА ARCITECH С DESIGNSIDE, H218/94, NL270, АНТРАЦИТ</t>
  </si>
  <si>
    <t>КОМПЛЕКТ КОРОБА ARCITECH С DESIGNSIDE, H218/94, NL300, АНТРАЦИТ</t>
  </si>
  <si>
    <t>КОМПЛЕКТ КОРОБА ARCITECH С DESIGNSIDE, H218/94, NL350, АНТРАЦИТ</t>
  </si>
  <si>
    <t>КОМПЛЕКТ КОРОБА ARCITECH С DESIGNSIDE, H218/94, NL400, АНТРАЦИТ</t>
  </si>
  <si>
    <t>КОМПЛЕКТ КОРОБА ARCITECH С DESIGNSIDE, H218/94, NL450, АНТРАЦИТ</t>
  </si>
  <si>
    <t>КОМПЛЕКТ КОРОБА ARCITECH С DESIGNSIDE, H218/94, NL500, АНТРАЦИТ</t>
  </si>
  <si>
    <t>КОМПЛЕКТ КОРОБА ARCITECH С DESIGNSIDE, H218/94, NL550, АНТРАЦИТ</t>
  </si>
  <si>
    <t>КОМПЛЕКТ КОРОБА ARCITECH С DESIGNSIDE, H218/94, NL650, АНТРАЦИТ</t>
  </si>
  <si>
    <t>КОМПЛЕКТ КОРОБА ARCITECH С РЕЛИНГАМИ, H250/94, NL270, АНТРАЦИТ</t>
  </si>
  <si>
    <t>КОМПЛЕКТ КОРОБА ARCITECH С РЕЛИНГАМИ, H250/94, NL300, АНТРАЦИТ</t>
  </si>
  <si>
    <t>КОМПЛЕКТ КОРОБА ARCITECH С РЕЛИНГАМИ, H250/94, NL350, АНТРАЦИТ</t>
  </si>
  <si>
    <t>КОМПЛЕКТ КОРОБА ARCITECH С РЕЛИНГАМИ, H250/94, NL400, АНТРАЦИТ</t>
  </si>
  <si>
    <t>КОМПЛЕКТ КОРОБА ARCITECH С РЕЛИНГАМИ, H250/94, NL450, АНТРАЦИТ</t>
  </si>
  <si>
    <t>КОМПЛЕКТ КОРОБА ARCITECH С РЕЛИНГАМИ, H250/94, NL500, АНТРАЦИТ</t>
  </si>
  <si>
    <t>КОМПЛЕКТ КОРОБА ARCITECH С РЕЛИНГАМИ, H250/94, NL550, АНТРАЦИТ</t>
  </si>
  <si>
    <t>КОМПЛЕКТ КОРОБА ARCITECH С РЕЛИНГАМИ, H250/94, NL650, АНТРАЦИТ</t>
  </si>
  <si>
    <t>КОМПЛЕКТ КОРОБА ARCITECH С РЕЛИНГАМИ, H282/94, NL270, АНТРАЦИТ</t>
  </si>
  <si>
    <t>КОМПЛЕКТ КОРОБА ARCITECH С РЕЛИНГАМИ, H282/94, NL300, АНТРАЦИТ</t>
  </si>
  <si>
    <t>КОМПЛЕКТ КОРОБА ARCITECH С РЕЛИНГАМИ, H282/94, NL350, АНТРАЦИТ</t>
  </si>
  <si>
    <t>КОМПЛЕКТ КОРОБА ARCITECH С РЕЛИНГАМИ, H282/94, NL400, АНТРАЦИТ</t>
  </si>
  <si>
    <t>КОМПЛЕКТ КОРОБА ARCITECH С РЕЛИНГАМИ, H282/94, NL450, АНТРАЦИТ</t>
  </si>
  <si>
    <t>КОМПЛЕКТ КОРОБА ARCITECH С РЕЛИНГАМИ, H282/94, NL500, АНТРАЦИТ</t>
  </si>
  <si>
    <t>КОМПЛЕКТ КОРОБА ARCITECH С РЕЛИНГАМИ, H282/94, NL550, АНТРАЦИТ</t>
  </si>
  <si>
    <t>КОМПЛЕКТ КОРОБА ARCITECH С РЕЛИНГАМИ, H282/94, NL650, АНТРАЦИТ</t>
  </si>
  <si>
    <t>КОМПЛЕКТ ЯЩИКА ARCITECH, H126, NL270, АНТРАЦИТ</t>
  </si>
  <si>
    <t>КОМПЛЕКТ ЯЩИКА ARCITECH, H126, NL300, АНТРАЦИТ</t>
  </si>
  <si>
    <t>КОМПЛЕКТ ЯЩИКА ARCITECH, H126, NL350, АНТРАЦИТ</t>
  </si>
  <si>
    <t>КОМПЛЕКТ ЯЩИКА ARCITECH, H126, NL400, АНТРАЦИТ</t>
  </si>
  <si>
    <t>КОМПЛЕКТ ЯЩИКА ARCITECH, H126, NL450, АНТРАЦИТ</t>
  </si>
  <si>
    <t>КОМПЛЕКТ ЯЩИКА ARCITECH, H126, NL500, АНТРАЦИТ</t>
  </si>
  <si>
    <t>КОМПЛЕКТ ЯЩИКА ARCITECH, H126, NL550, АНТРАЦИТ</t>
  </si>
  <si>
    <t>КОМПЛЕКТ ЯЩИКА ARCITECH, H126, NL650, АНТРАЦИТ</t>
  </si>
  <si>
    <t>КОМПЛЕКТ КОРОБА ARCITECH С РЕЛИНГАМИ, H186/126, NL270, АНТРАЦИТ</t>
  </si>
  <si>
    <t>КОМПЛЕКТ КОРОБА ARCITECH С РЕЛИНГАМИ, H186/126, NL300, АНТРАЦИТ</t>
  </si>
  <si>
    <t>КОМПЛЕКТ КОРОБА ARCITECH С РЕЛИНГАМИ, H186/126, NL350, АНТРАЦИТ</t>
  </si>
  <si>
    <t>КОМПЛЕКТ КОРОБА ARCITECH С РЕЛИНГАМИ, H186/126, NL400, АНТРАЦИТ</t>
  </si>
  <si>
    <t>КОМПЛЕКТ КОРОБА ARCITECH С РЕЛИНГАМИ, H186/126, NL450, АНТРАЦИТ</t>
  </si>
  <si>
    <t>КОМПЛЕКТ КОРОБА ARCITECH С РЕЛИНГАМИ, H186/126, NL500, АНТРАЦИТ</t>
  </si>
  <si>
    <t>КОМПЛЕКТ КОРОБА ARCITECH С РЕЛИНГАМИ, H186/126, NL550, АНТРАЦИТ</t>
  </si>
  <si>
    <t>КОМПЛЕКТ КОРОБА ARCITECH С РЕЛИНГАМИ, H186/126, NL650, АНТРАЦИТ</t>
  </si>
  <si>
    <t>КОМПЛЕКТ КОРОБА ARCITECH С РЕЛИНГАМИ, H218/126, NL270, АНТРАЦИТ</t>
  </si>
  <si>
    <t>КОМПЛЕКТ КОРОБА ARCITECH С РЕЛИНГАМИ, H218/126, NL300, АНТРАЦИТ</t>
  </si>
  <si>
    <t>КОМПЛЕКТ КОРОБА ARCITECH С РЕЛИНГАМИ, H218/126, NL350, АНТРАЦИТ</t>
  </si>
  <si>
    <t>КОМПЛЕКТ КОРОБА ARCITECH С РЕЛИНГАМИ, H218/126, NL400, АНТРАЦИТ</t>
  </si>
  <si>
    <t>КОМПЛЕКТ КОРОБА ARCITECH С РЕЛИНГАМИ, H218/126, NL450, АНТРАЦИТ</t>
  </si>
  <si>
    <t>КОМПЛЕКТ КОРОБА ARCITECH С РЕЛИНГАМИ, H218/126, NL500, АНТРАЦИТ</t>
  </si>
  <si>
    <t>КОМПЛЕКТ КОРОБА ARCITECH С РЕЛИНГАМИ, H218/126, NL550, АНТРАЦИТ</t>
  </si>
  <si>
    <t>КОМПЛЕКТ КОРОБА ARCITECH С РЕЛИНГАМИ, H218/126, NL650, АНТРАЦИТ</t>
  </si>
  <si>
    <t>КОМПЛЕКТ КОРОБА ARCITECH С TOPSIDE, H218/126, NL400, АНТРАЦИТ</t>
  </si>
  <si>
    <t>КОМПЛЕКТ КОРОБА ARCITECH С TOPSIDE, H218/126, NL450, АНТРАЦИТ</t>
  </si>
  <si>
    <t>КОМПЛЕКТ КОРОБА ARCITECH С TOPSIDE, H218/126, NL500, АНТРАЦИТ</t>
  </si>
  <si>
    <t>КОМПЛЕКТ КОРОБА ARCITECH С TOPSIDE, H218/126, NL550, АНТРАЦИТ</t>
  </si>
  <si>
    <t>КОМПЛЕКТ КОРОБА ARCITECH С TOPSIDE, H218/126, NL650, АНТРАЦИТ</t>
  </si>
  <si>
    <t>КОМПЛЕКТ КОРОБА ARCITECH С DESIGNSIDE, H218/126, NL270, АНТРАЦИТ</t>
  </si>
  <si>
    <t>КОМПЛЕКТ КОРОБА ARCITECH С DESIGNSIDE, H218/126, NL300, АНТРАЦИТ</t>
  </si>
  <si>
    <t>КОМПЛЕКТ КОРОБА ARCITECH С DESIGNSIDE, H218/126, NL350, АНТРАЦИТ</t>
  </si>
  <si>
    <t>КОМПЛЕКТ КОРОБА ARCITECH С DESIGNSIDE, H218/126, NL400, АНТРАЦИТ</t>
  </si>
  <si>
    <t>КОМПЛЕКТ КОРОБА ARCITECH С DESIGNSIDE, H218/126, NL450, АНТРАЦИТ</t>
  </si>
  <si>
    <t>КОМПЛЕКТ КОРОБА ARCITECH С DESIGNSIDE, H218/126, NL500, АНТРАЦИТ</t>
  </si>
  <si>
    <t>КОМПЛЕКТ КОРОБА ARCITECH С DESIGNSIDE, H218/126, NL550, АНТРАЦИТ</t>
  </si>
  <si>
    <t>КОМПЛЕКТ КОРОБА ARCITECH С DESIGNSIDE, H218/126, NL650, АНТРАЦИТ</t>
  </si>
  <si>
    <t>КОМПЛЕКТ КОРОБА ARCITECH С РЕЛИНГАМИ, H250/126, NL270, АНТРАЦИТ</t>
  </si>
  <si>
    <t>КОМПЛЕКТ КОРОБА ARCITECH С РЕЛИНГАМИ, H250/126, NL300, АНТРАЦИТ</t>
  </si>
  <si>
    <t>КОМПЛЕКТ КОРОБА ARCITECH С РЕЛИНГАМИ, H250/126, NL350, АНТРАЦИТ</t>
  </si>
  <si>
    <t>КОМПЛЕКТ КОРОБА ARCITECH С РЕЛИНГАМИ, H250/126, NL400, АНТРАЦИТ</t>
  </si>
  <si>
    <t>КОМПЛЕКТ КОРОБА ARCITECH С РЕЛИНГАМИ, H250/126, NL450, АНТРАЦИТ</t>
  </si>
  <si>
    <t>КОМПЛЕКТ КОРОБА ARCITECH С РЕЛИНГАМИ, H250/126, NL500, АНТРАЦИТ</t>
  </si>
  <si>
    <t>КОМПЛЕКТ КОРОБА ARCITECH С РЕЛИНГАМИ, H250/126, NL550, АНТРАЦИТ</t>
  </si>
  <si>
    <t>КОМПЛЕКТ КОРОБА ARCITECH С РЕЛИНГАМИ, H250/126, NL650, АНТРАЦИТ</t>
  </si>
  <si>
    <t>КОМПЛЕКТ КОРОБА ARCITECH С TOPSIDE, H250/126, NL400, АНТРАЦИТ</t>
  </si>
  <si>
    <t>КОМПЛЕКТ КОРОБА ARCITECH С TOPSIDE, H250/126, NL450, АНТРАЦИТ</t>
  </si>
  <si>
    <t>КОМПЛЕКТ КОРОБА ARCITECH С TOPSIDE, H250/126, NL500, АНТРАЦИТ</t>
  </si>
  <si>
    <t>КОМПЛЕКТ КОРОБА ARCITECH С TOPSIDE, H250/126, NL550, АНТРАЦИТ</t>
  </si>
  <si>
    <t>КОМПЛЕКТ КОРОБА ARCITECH С TOPSIDE, H250/126, NL650, АНТРАЦИТ</t>
  </si>
  <si>
    <t>КОМПЛЕКТ КОРОБА ARCITECH С DESIGNSIDE, H250/126, NL270, АНТРАЦИТ</t>
  </si>
  <si>
    <t>КОМПЛЕКТ КОРОБА ARCITECH С DESIGNSIDE, H250/126, NL300, АНТРАЦИТ</t>
  </si>
  <si>
    <t>КОМПЛЕКТ КОРОБА ARCITECH С DESIGNSIDE, H250/126, NL350, АНТРАЦИТ</t>
  </si>
  <si>
    <t>КОМПЛЕКТ КОРОБА ARCITECH С DESIGNSIDE, H250/126, NL400, АНТРАЦИТ</t>
  </si>
  <si>
    <t>КОМПЛЕКТ КОРОБА ARCITECH С DESIGNSIDE, H250/126, NL450, АНТРАЦИТ</t>
  </si>
  <si>
    <t>КОМПЛЕКТ КОРОБА ARCITECH С DESIGNSIDE, H250/126, NL500, АНТРАЦИТ</t>
  </si>
  <si>
    <t>КОМПЛЕКТ КОРОБА ARCITECH С DESIGNSIDE, H250/126, NL550, АНТРАЦИТ</t>
  </si>
  <si>
    <t>КОМПЛЕКТ КОРОБА ARCITECH С DESIGNSIDE, H250/126, NL650, АНТРАЦИТ</t>
  </si>
  <si>
    <t>КОМПЛЕКТ КОРОБА ARCITECH С РЕЛИНГАМИ, H282/126, NL270, АНТРАЦИТ</t>
  </si>
  <si>
    <t>КОМПЛЕКТ КОРОБА ARCITECH С РЕЛИНГАМИ, H282/126, NL300, АНТРАЦИТ</t>
  </si>
  <si>
    <t>КОМПЛЕКТ КОРОБА ARCITECH С РЕЛИНГАМИ, H282/126, NL350, АНТРАЦИТ</t>
  </si>
  <si>
    <t>КОМПЛЕКТ КОРОБА ARCITECH С РЕЛИНГАМИ, H282/126, NL400, АНТРАЦИТ</t>
  </si>
  <si>
    <t>КОМПЛЕКТ КОРОБА ARCITECH С РЕЛИНГАМИ, H282/126, NL450, АНТРАЦИТ</t>
  </si>
  <si>
    <t>КОМПЛЕКТ КОРОБА ARCITECH С РЕЛИНГАМИ, H282/126, NL500, АНТРАЦИТ</t>
  </si>
  <si>
    <t>КОМПЛЕКТ КОРОБА ARCITECH С РЕЛИНГАМИ, H282/126, NL550, АНТРАЦИТ</t>
  </si>
  <si>
    <t>КОМПЛЕКТ КОРОБА ARCITECH С РЕЛИНГАМИ, H282/126, NL650, АНТРАЦИТ</t>
  </si>
  <si>
    <t>КОМПЛЕКТ БОКОВИН ЯЩИКА ARCITECH, H78, NL500, АНТРАЦИТ</t>
  </si>
  <si>
    <t>КОМПЛЕКТ БОКОВИН ЯЩИКА ARCITECH, H94, NL270, АНТРАЦИТ</t>
  </si>
  <si>
    <t>КОМПЛЕКТ БОКОВИН ЯЩИКА ARCITECH, H94, NL300, АНТРАЦИТ</t>
  </si>
  <si>
    <t>КОМПЛЕКТ БОКОВИН ЯЩИКА ARCITECH, H94, NL350, АНТРАЦИТ</t>
  </si>
  <si>
    <t>КОМПЛЕКТ БОКОВИН ЯЩИКА ARCITECH, H94, NL400, АНТРАЦИТ</t>
  </si>
  <si>
    <t>КОМПЛЕКТ БОКОВИН ЯЩИКА ARCITECH, H94, NL450, АНТРАЦИТ</t>
  </si>
  <si>
    <t>КОМПЛЕКТ БОКОВИН ЯЩИКА ARCITECH, H94, NL500, АНТРАЦИТ</t>
  </si>
  <si>
    <t>КОМПЛЕКТ БОКОВИН ЯЩИКА ARCITECH, H94, NL550, АНТРАЦИТ</t>
  </si>
  <si>
    <t>КОМПЛЕКТ БОКОВИН ЯЩИКА ARCITECH, H94, NL650, АНТРАЦИТ</t>
  </si>
  <si>
    <t>КОМПЛЕКТ БОКОВИН ЯЩИКА ARCITECH, H126, NL270, АНТРАЦИТ</t>
  </si>
  <si>
    <t>КОМПЛЕКТ БОКОВИН ЯЩИКА ARCITECH, H126, NL300, АНТРАЦИТ</t>
  </si>
  <si>
    <t>КОМПЛЕКТ БОКОВИН ЯЩИКА ARCITECH, H126, NL350, АНТРАЦИТ</t>
  </si>
  <si>
    <t>КОМПЛЕКТ БОКОВИН ЯЩИКА ARCITECH, H126, NL400, АНТРАЦИТ</t>
  </si>
  <si>
    <t>КОМПЛЕКТ БОКОВИН ЯЩИКА ARCITECH, H126, NL450, АНТРАЦИТ</t>
  </si>
  <si>
    <t>КОМПЛЕКТ БОКОВИН ЯЩИКА ARCITECH, H126, NL500, АНТРАЦИТ</t>
  </si>
  <si>
    <t>КОМПЛЕКТ БОКОВИН ЯЩИКА ARCITECH, H126, NL550, АНТРАЦИТ</t>
  </si>
  <si>
    <t>КОМПЛЕКТ БОКОВИН ЯЩИКА ARCITECH, H126, NL650, АНТРАЦИТ</t>
  </si>
  <si>
    <t>КОМПЛЕКТ СОЕДИНИТЕЛЕЙ ЗАДНЕЙ СТЕНКИ ARCITECH, H78, АНТРАЦИТ</t>
  </si>
  <si>
    <t>КОМПЛЕКТ СОЕДИНИТЕЛЕЙ ЗАДНЕЙ СТЕНКИ ARCITECH, H94, АНТРАЦИТ</t>
  </si>
  <si>
    <t>КОМПЛЕКТ СОЕДИНИТЕЛЕЙ ЗАДНЕЙ СТЕНКИ ARCITECH, H126, АНТРАЦИТ</t>
  </si>
  <si>
    <t>КОМПЛЕКТ СОЕДИНИТЕЛЕЙ ЗАДНЕЙ СТЕНКИ ARCITECH, H186, АНТРАЦИТ</t>
  </si>
  <si>
    <t>КОМПЛЕКТ СОЕДИНИТЕЛЕЙ ЗАДНЕЙ СТЕНКИ ARCITECH, H218, АНТРАЦИТ</t>
  </si>
  <si>
    <t>КОМПЛЕКТ СОЕДИНИТЕЛЕЙ ЗАДНЕЙ СТЕНКИ ARCITECH, H250, АНТРАЦИТ</t>
  </si>
  <si>
    <t>КОМПЛЕКТ СОЕДИНИТЕЛЕЙ ЗАДНЕЙ СТЕНКИ ARCITECH, H282, АНТРАЦИТ</t>
  </si>
  <si>
    <t>КОМПЛЕКТ ПРОДОЛЬНЫХ РЕЛИНГОВ КОРОБА С СОЕД. ПЕРЕД. ПАНЕЛИ ARCITECH, NL270, АНТРАЦИТ</t>
  </si>
  <si>
    <t>КОМПЛЕКТ ПРОДОЛЬНЫХ РЕЛИНГОВ КОРОБА С СОЕД. ПЕРЕД. ПАНЕЛИ ARCITECH, NL300, АНТРАЦИТ</t>
  </si>
  <si>
    <t>КОМПЛЕКТ ПРОДОЛЬНЫХ РЕЛИНГОВ КОРОБА С СОЕД. ПЕРЕД. ПАНЕЛИ ARCITECH, NL350, АНТРАЦИТ</t>
  </si>
  <si>
    <t>КОМПЛЕКТ ПРОДОЛЬНЫХ РЕЛИНГОВ КОРОБА С СОЕД. ПЕРЕД. ПАНЕЛИ ARCITECH, NL400, АНТРАЦИТ</t>
  </si>
  <si>
    <t>КОМПЛЕКТ ПРОДОЛЬНЫХ РЕЛИНГОВ КОРОБА С СОЕД. ПЕРЕД. ПАНЕЛИ ARCITECH, NL450, АНТРАЦИТ</t>
  </si>
  <si>
    <t>КОМПЛЕКТ ПРОДОЛЬНЫХ РЕЛИНГОВ КОРОБА С СОЕД. ПЕРЕД. ПАНЕЛИ ARCITECH, NL500, АНТРАЦИТ</t>
  </si>
  <si>
    <t>КОМПЛЕКТ ПРОДОЛЬНЫХ РЕЛИНГОВ КОРОБА С СОЕД. ПЕРЕД. ПАНЕЛИ ARCITECH, NL550, АНТРАЦИТ</t>
  </si>
  <si>
    <t>КОМПЛЕКТ ПРОДОЛЬНЫХ РЕЛИНГОВ КОРОБА С СОЕД. ПЕРЕД. ПАНЕЛИ ARCITECH, NL650, АНТРАЦИТ</t>
  </si>
  <si>
    <t>КОМПЛЕКТ НАДСТАВОК НА БОКОВИНУ TOPSIDE ДЛЯ ARCITECH, H92, NL400, СТАЛЬ, АНТРАЦИТ</t>
  </si>
  <si>
    <t>КОМПЛЕКТ НАДСТАВОК НА БОКОВИНУ TOPSIDE ДЛЯ ARCITECH, H92, NL450, СТАЛЬ, АНТРАЦИТ</t>
  </si>
  <si>
    <t>КОМПЛЕКТ НАДСТАВОК НА БОКОВИНУ TOPSIDE ДЛЯ ARCITECH, H92, NL500, СТАЛЬ, АНТРАЦИТ</t>
  </si>
  <si>
    <t>КОМПЛЕКТ НАДСТАВОК НА БОКОВИНУ TOPSIDE ДЛЯ ARCITECH, H92, NL550, СТАЛЬ, АНТРАЦИТ</t>
  </si>
  <si>
    <t>КОМПЛЕКТ НАДСТАВОК НА БОКОВИНУ TOPSIDE ДЛЯ ARCITECH, H92, NL650, СТАЛЬ, АНТРАЦИТ</t>
  </si>
  <si>
    <t>КОМПЛЕКТ АДАПТЕРОВ DESIGNSIDE ARCITECH, H92, АНТРАЦИТ</t>
  </si>
  <si>
    <t>КОМПЛЕКТ НАДСТАВОК НА БОКОВИНУ TOPSIDE ДЛЯ ARCITECH, H124, NL400, СТАЛЬ, АНТРАЦИТ</t>
  </si>
  <si>
    <t>КОМПЛЕКТ НАДСТАВОК НА БОКОВИНУ TOPSIDE ДЛЯ ARCITECH, H124, NL450, СТАЛЬ, АНТРАЦИТ</t>
  </si>
  <si>
    <t>КОМПЛЕКТ НАДСТАВОК НА БОКОВИНУ TOPSIDE ДЛЯ ARCITECH, H124, NL500, СТАЛЬ, АНТРАЦИТ</t>
  </si>
  <si>
    <t>КОМПЛЕКТ НАДСТАВОК НА БОКОВИНУ TOPSIDE ДЛЯ ARCITECH, H124, NL550, СТАЛЬ, АНТРАЦИТ</t>
  </si>
  <si>
    <t>КОМПЛЕКТ НАДСТАВОК НА БОКОВИНУ TOPSIDE ДЛЯ ARCITECH, H124, NL650, СТАЛЬ, АНТРАЦИТ</t>
  </si>
  <si>
    <t>КОМПЛЕКТ АДАПТЕРОВ DESIGNSIDE ARCITECH, H124, АНТРАЦИТ</t>
  </si>
  <si>
    <t>ЗАДНЯЯ СТЕНКА ЯЩИКА ARCITECH, H94, L2000, АЛЮМИНИЙ, АНТРАЦИТ</t>
  </si>
  <si>
    <t>ЗАДНЯЯ СТЕНКА ЯЩИКА ARCITECH, H126, L2000, АЛЮМИНИЙ, АНТРАЦИТ</t>
  </si>
  <si>
    <t>ЗАДНЯЯ СТЕНКА ЯЩИКА ARCITECH, H186, L2000, АЛЮМИНИЙ, АНТРАЦИТ</t>
  </si>
  <si>
    <t>ЗАДНЯЯ СТЕНКА ЯЩИКА ARCITECH, H218, L2000, АЛЮМИНИЙ, АНТРАЦИТ</t>
  </si>
  <si>
    <t>КОМПЛЕКТ СОЕДИНИТЕЛЕЙ ПЕРЕДНЕЙ ПАНЕЛИ ВНУТР. ЯЩИКА ARCITECH, H94, АНТРАЦИТ</t>
  </si>
  <si>
    <t>КОМПЛЕКТ СОЕДИНИТЕЛЕЙ ПЕРЕДНЕЙ ПАНЕЛИ ВНУТР. ЯЩИКА ARCITECH, H126, АНТРАЦИТ</t>
  </si>
  <si>
    <t>КОМПЛЕКТ СОЕДИНИТЕЛЕЙ ПЕРЕДНЕЙ ПАНЕЛИ ВНУТР. КОРОБА ARCITECH, H186, АНТРАЦИТ</t>
  </si>
  <si>
    <t>КОМПЛЕКТ СОЕДИНИТЕЛЕЙ ПЕРЕДНЕЙ ПАНЕЛИ ВНУТР. КОРОБА ARCITECH, H218, АНТРАЦИТ</t>
  </si>
  <si>
    <t>ПЕРЕДНЯЯ ПАНЕЛЬ ВНУТРЕННЕГО ЯЩИКА ARCITECH, L2000, АЛЮМИНИЙ, АНТРАЦИТ</t>
  </si>
  <si>
    <t>РЕЛИНГ ПЕРЕДНЕЙ ПАНЕЛИ ARCITECH, L2000, АЛЮМИНИЙ, АНТРАЦИТ</t>
  </si>
  <si>
    <t>ВНУТРЕННЯЯ ОРГАНИЗАЦИЯ ORGATRAY 570 ДЛЯ ARCITECH, NL450, KB500, ПЛАСТИК, АНТРАЦИТ</t>
  </si>
  <si>
    <t>ВНУТРЕННЯЯ ОРГАНИЗАЦИЯ ORGATRAY 570 ДЛЯ ARCITECH, NL450, KB600, ПЛАСТИК, АНТРАЦИТ</t>
  </si>
  <si>
    <t>ПОПЕРЕЧНЫЙ РЕЛИНГ ORGASTORE 400 ДЛЯ ARCITECH, KB300, АНТРАЦИТ</t>
  </si>
  <si>
    <t>ПОПЕРЕЧНЫЙ РЕЛИНГ ORGASTORE 400 ДЛЯ ARCITECH, KB350, АНТРАЦИТ</t>
  </si>
  <si>
    <t>ПОПЕРЕЧНЫЙ РЕЛИНГ ORGASTORE 400 ДЛЯ ARCITECH, KB400, АНТРАЦИТ</t>
  </si>
  <si>
    <t>ПОПЕРЕЧНЫЙ РЕЛИНГ ORGASTORE 400 ДЛЯ ARCITECH, KB450, АНТРАЦИТ</t>
  </si>
  <si>
    <t>ПОПЕРЕЧНЫЙ РЕЛИНГ ORGASTORE 400 ДЛЯ ARCITECH, KB500, АНТРАЦИТ</t>
  </si>
  <si>
    <t>ПОПЕРЕЧНЫЙ РЕЛИНГ ORGASTORE 400 ДЛЯ ARCITECH, KB550, АНТРАЦИТ</t>
  </si>
  <si>
    <t>ПОПЕРЕЧНЫЙ РЕЛИНГ ORGASTORE 400 ДЛЯ ARCITECH, KB600, АНТРАЦИТ</t>
  </si>
  <si>
    <t>ПОПЕРЕЧНЫЙ РЕЛИНГ ORGASTORE 400 ДЛЯ ARCITECH, KB800, АНТРАЦИТ</t>
  </si>
  <si>
    <t>ПОПЕРЕЧНЫЙ РЕЛИНГ ORGASTORE 400 ДЛЯ ARCITECH, KB900, АНТРАЦИТ</t>
  </si>
  <si>
    <t>ПОПЕРЕЧНЫЙ РЕЛИНГ ORGASTORE 400 ДЛЯ ARCITECH, KB1000, АНТРАЦИТ</t>
  </si>
  <si>
    <t>ПОПЕРЕЧНЫЙ РЕЛИНГ ORGASTORE 400 ДЛЯ ARCITECH, KB1200, АНТРАЦИТ</t>
  </si>
  <si>
    <t>ВНУТРЕННЯЯ ОРГАНИЗАЦИЯ ORGASTORE 810 ДЛЯ ARCITECH, KB600, АНТРАЦИТ</t>
  </si>
  <si>
    <t>ВНУТРЕННЯЯ ОРГАНИЗАЦИЯ ORGASTORE 810 ДЛЯ ARCITECH, KB800, АНТРАЦИТ</t>
  </si>
  <si>
    <t>ВНУТРЕННЯЯ ОРГАНИЗАЦИЯ ORGASTORE 810 ДЛЯ ARCITECH, KB900, АНТРАЦИТ</t>
  </si>
  <si>
    <t>ВНУТРЕННЯЯ ОРГАНИЗАЦИЯ ORGASTORE 810 ДЛЯ ARCITECH, KB1000, АНТРАЦИТ</t>
  </si>
  <si>
    <t>ВНУТРЕННЯЯ ОРГАНИЗАЦИЯ ORGASTORE 810 ДЛЯ ARCITECH, KB1200, АНТРАЦИТ</t>
  </si>
  <si>
    <t>КОМПЛЕКТ СОЕДИНИТЕЛЕЙ ДЛЯ ТОНКОЙ ПЕРЕДНЕЙ ПАНЕЛИ ЯЩИКА ARCITECH</t>
  </si>
  <si>
    <t>КОМПЛЕКТ СОЕДИНИТЕЛЕЙ РЕЛИНГА ДЛЯ ТОНКОЙ ПЕРЕДНЕЙ ПАНЕЛИ ЯЩИКА ARCITECH</t>
  </si>
  <si>
    <t>КОМПЛЕКТ СОЕДИНИТЕЛЕЙ TOPSIDE/DESIGNSIDE ДЛЯ ТОНКОЙ ПЕРЕДНЕЙ ПАНЕЛИ ЯЩИКА ARCITECH</t>
  </si>
  <si>
    <t>ДИЗАЙН-ПРОФИЛЬ ARCITECH, NL650,ПОД ХРОМ</t>
  </si>
  <si>
    <t>ДИЗАЙН-ПРОФИЛЬ ARCITECH, NL650,ПОД АЛЮМИНИЙ</t>
  </si>
  <si>
    <t>ДИЗАЙН-ПРОФИЛЬ ARCITECH, NL650,ПОД НЕРЖАВЕЮЩУЮ СТАЛЬ</t>
  </si>
  <si>
    <t>ДИЗАЙН-ПРОФИЛЬ ARCITECH, NL650,ПОД ДУБ</t>
  </si>
  <si>
    <t>ДИЗАЙН-ПРОФИЛЬ ARCITECH, NL650,ПОД ОРЕХ</t>
  </si>
  <si>
    <t>КОМПЛЕКТ НАПРАВЛЯЮЩИХ ACTRO SILENT SYSTEM ДЛЯ ARCITECH, 40КГ,NL550,KD18/EB13</t>
  </si>
  <si>
    <t>КОМПЛЕКТ ВНУТР.КОРОБА INNOTECH ATIRA,ПОЛН.ВЫД,SILENT SYSTEM, H144,NL420,РЕЛИНГИ, СЕРЫЙ</t>
  </si>
  <si>
    <t>КОМПЛЕКТ ВНУТР.КОРОБА INNOTECH ATIRA,ПОЛН.ВЫД,SILENT SYSTEM, H144,NL470,РЕЛИНГИ, СЕРЫЙ</t>
  </si>
  <si>
    <t xml:space="preserve">КОМПЛЕКТ ВНУТР.КОРОБА INNOTECH ATIRA,ПОЛН.ВЫД,SILENT SYSTEM, H144,NL420,РЕЛИНГИ, БЕЛЫЙ </t>
  </si>
  <si>
    <t>КОМПЛЕКТ ВНУТР.КОРОБА INNOTECH ATIRA,ПОЛН.ВЫД,SILENT SYSTEM, H144,NL470,РЕЛИНГИ, БЕЛЫЙ</t>
  </si>
  <si>
    <t>КОМПЛЕКТ ВНУТР.КОРОБА INNOTECH ATIRA,ПОЛН.ВЫД,SILENT SYSTEM, H144,NL420,РЕЛИНГИ, АНТРАЦИТ</t>
  </si>
  <si>
    <t>КОМПЛЕКТ ВНУТР.КОРОБА INNOTECH ATIRA,ПОЛН.ВЫД,SILENT SYSTEM, H144,NL470,РЕЛИНГИ, АНТРАЦИТ</t>
  </si>
  <si>
    <t>КОМПЛЕКТ НАДСТАВОК НА БОКОВИНУ DESIGNSIDE INNOTECH ATIRA, H144, NL260, СТЕКЛО, СЕРЫЙ</t>
  </si>
  <si>
    <t>КОМПЛЕКТ НАДСТАВОК НА БОКОВИНУ DESIGNSIDE INNOTECH ATIRA, H144, NL300, СТЕКЛО, СЕРЫЙ</t>
  </si>
  <si>
    <t>КОМПЛЕКТ НАДСТАВОК НА БОКОВИНУ DESIGNSIDE INNOTECH ATIRA, H176, NL260, СТЕКЛО, СЕРЫЙ</t>
  </si>
  <si>
    <t>КОМПЛЕКТ НАДСТАВОК НА БОКОВИНУ DESIGNSIDE INNOTECH ATIRA, H176, NL300, СТЕКЛО, СЕРЫЙ</t>
  </si>
  <si>
    <t>КОМПЛЕКТ НАДСТАВОК НА БОКОВИНУ DESIGNSIDE INNOTECH ATIRA, H176, NL350, СТЕКЛО, СЕРЫЙ</t>
  </si>
  <si>
    <t>ПЕРЕДНЯЯ ПАНЕЛЬ ВНУТРЕННЕГО КОРОБА 100 INNOTECH ATIRA, H144,KB600,СЕРАЯ</t>
  </si>
  <si>
    <t>ЗАДНЯЯ СТЕНКА ЯЩИКА INNOTECH ATIRA, H70, KB1200, СТАЛЬ, БЕЛАЯ</t>
  </si>
  <si>
    <t>ЗАДНЯЯ СТЕНКА КОРОБА INNOTECH ATIRA, H144, KB1200, СТАЛЬ, БЕЛАЯ</t>
  </si>
  <si>
    <t>КОМПЛЕКТ НАДСТАВОК НА БОКОВИНУ DESIGNSIDE INNOTECH ATIRA, H144, NL260, СТЕКЛО, БЕЛЫЙ</t>
  </si>
  <si>
    <t>КОМПЛЕКТ НАДСТАВОК НА БОКОВИНУ DESIGNSIDE INNOTECH ATIRA, H144, NL300, СТЕКЛО, БЕЛЫЙ</t>
  </si>
  <si>
    <t>КОМПЛЕКТ НАДСТАВОК НА БОКОВИНУ DESIGNSIDE INNOTECH ATIRA, H144, NL350, СТЕКЛО, БЕЛЫЙ</t>
  </si>
  <si>
    <t>КОМПЛЕКТ НАДСТАВОК НА БОКОВИНУ DESIGNSIDE INNOTECH ATIRA, H176, NL260, СТЕКЛО, БЕЛЫЙ</t>
  </si>
  <si>
    <t>КОМПЛЕКТ НАДСТАВОК НА БОКОВИНУ DESIGNSIDE INNOTECH ATIRA, H176, NL300, СТЕКЛО, БЕЛЫЙ</t>
  </si>
  <si>
    <t>КОМПЛЕКТ НАДСТАВОК НА БОКОВИНУ DESIGNSIDE INNOTECH ATIRA, H176, NL350, СТЕКЛО, БЕЛЫЙ</t>
  </si>
  <si>
    <t>ПЕРЕДНЯЯ ПАНЕЛЬ ВНУТРЕННЕГО КОРОБА 100 INNOTECH ATIRA, H144,KB600,БЕЛАЯ</t>
  </si>
  <si>
    <t>ЗАДНЯЯ СТЕНКА ЯЩИКА INNOTECH ATIRA, H54, KB600, СТАЛЬ, АНТРАЦИТ</t>
  </si>
  <si>
    <t>ЗАДНЯЯ СТЕНКА ЯЩИКА INNOTECH ATIRA, H70, KB1200, СТАЛЬ, АНТРАЦИТ</t>
  </si>
  <si>
    <t>ЗАДНЯЯ СТЕНКА КОРОБА INNOTECH ATIRA, H144, KB1200, СТАЛЬ, АНТРАЦИТ</t>
  </si>
  <si>
    <t>КОМПЛЕКТ НАДСТАВОК НА БОКОВИНУ DESIGNSIDE INNOTECH ATIRA, H144, NL260, СТЕКЛО, АНТРАЦИТ</t>
  </si>
  <si>
    <t>КОМПЛЕКТ НАДСТАВОК НА БОКОВИНУ DESIGNSIDE INNOTECH ATIRA, H144, NL300, СТЕКЛО, АНТРАЦИТ</t>
  </si>
  <si>
    <t>КОМПЛЕКТ НАДСТАВОК НА БОКОВИНУ DESIGNSIDE INNOTECH ATIRA, H144, NL350, СТЕКЛО, АНТРАЦИТ</t>
  </si>
  <si>
    <t>КОМПЛЕКТ НАДСТАВОК НА БОКОВИНУ DESIGNSIDE INNOTECH ATIRA, H176, NL260, СТЕКЛО, АНТРАЦИТ</t>
  </si>
  <si>
    <t>КОМПЛЕКТ НАДСТАВОК НА БОКОВИНУ DESIGNSIDE INNOTECH ATIRA, H176, NL300, СТЕКЛО, АНТРАЦИТ</t>
  </si>
  <si>
    <t>КОМПЛЕКТ НАДСТАВОК НА БОКОВИНУ DESIGNSIDE INNOTECH ATIRA, H176, NL350, СТЕКЛО, АНТРАЦИТ</t>
  </si>
  <si>
    <t>ПЕРЕДНЯЯ ПАНЕЛЬ ВНУТРЕННЕГО КОРОБА 100 INNOTECH ATIRA, H144,KB600,АНТРАЦИТ</t>
  </si>
  <si>
    <t>КОМПЛЕКТ СОЕДИНИТЕЛЕЙ ДЛЯ ТОНКОЙ ПЕРЕДНЕЙ ПАНЕЛИ ЯЩИКА INNOTECH ATIRA</t>
  </si>
  <si>
    <t>КОМПЛЕКТ СОЕДИНИТЕЛЕЙ РЕЛИНГА ДЛЯ ТОНКОЙ ПЕРЕДНЕЙ ПАНЕЛИ ЯЩИКА INNOTECH ATIRA</t>
  </si>
  <si>
    <t>КОМПЛЕКТ СОЕДИНИТЕЛЕЙ DESIGNSIDE ДЛЯ ТОНКОЙ ПЕРЕДНЕЙ ПАНЕЛИ ЯЩИКА INNOTECH ATIRA</t>
  </si>
  <si>
    <t>СТАБИЛИЗАТОР ПЕРЕДНЕЙ ПАНЕЛИ INNOTECH ATIRA</t>
  </si>
  <si>
    <t>ДИЗАЙН-ПРОФИЛЬ INNOTECH ATIRA, NL620,ПОД ХРОМ</t>
  </si>
  <si>
    <t>ДИЗАЙН-ПРОФИЛЬ INNOTECH ATIRA, NL620,ПОД АЛЮМИНИЙ</t>
  </si>
  <si>
    <t>ДИЗАЙН-ПРОФИЛЬ INNOTECH ATIRA, NL620,ПОД НЕРЖАВЕЮЩУЮ СТАЛЬ</t>
  </si>
  <si>
    <t>ДИЗАЙН-ПРОФИЛЬ INNOTECH ATIRA, NL620,ПОД ДУБ</t>
  </si>
  <si>
    <t>ДИЗАЙН-ПРОФИЛЬ INNOTECH ATIRA, NL620,ПОД ОРЕХ</t>
  </si>
  <si>
    <t>ПОПЕРЕЧНЫЙ РЕЛИНГ ORGASTORE 410 ДЛЯ INNOTECH ATIRA, KB300, СЕРЫЙ</t>
  </si>
  <si>
    <t>ПОПЕРЕЧНЫЙ РЕЛИНГ ORGASTORE 410 ДЛЯ INNOTECH ATIRA, KB1000, СЕРЫЙ</t>
  </si>
  <si>
    <t>ПОПЕРЕЧНЫЙ РЕЛИНГ ORGASTORE 410 ДЛЯ INNOTECH ATIRA, KB1200, СЕРЫЙ</t>
  </si>
  <si>
    <t>ВНУТРЕННЯЯ ОРГАНИЗАЦИЯ ORGASTORE 820 ДЛЯ INNOTECH ATIRA, KB1000, СЕРАЯ</t>
  </si>
  <si>
    <t>ВНУТРЕННЯЯ ОРГАНИЗАЦИЯ ORGASTORE 820 ДЛЯ INNOTECH ATIRA, KB1200, СЕРАЯ</t>
  </si>
  <si>
    <t>СТЫКОВОЧНЫЙ ПРОФИЛЬ INNOTECH ДЛЯ ORGATRAY, NL520, ПОД ХРОМ</t>
  </si>
  <si>
    <t>ВНУТРЕННЯЯ ОРГАНИЗАЦИЯ ORGATRAY 590 ДЛЯ INNOTECH ATIRA, NL470, KB1000, БЕЛАЯ</t>
  </si>
  <si>
    <t>ПОПЕРЕЧНЫЙ РЕЛИНГ ORGASTORE 410 ДЛЯ INNOTECH ATIRA, KB300, БЕЛЫЙ</t>
  </si>
  <si>
    <t>ПОПЕРЕЧНЫЙ РЕЛИНГ ORGASTORE 410 ДЛЯ INNOTECH ATIRA, KB1000, БЕЛЫЙ</t>
  </si>
  <si>
    <t>ПОПЕРЕЧНЫЙ РЕЛИНГ ORGASTORE 410 ДЛЯ INNOTECH ATIRA, KB1200, БЕЛЫЙ</t>
  </si>
  <si>
    <t>ВНУТРЕННЯЯ ОРГАНИЗАЦИЯ ORGASTORE 820 ДЛЯ INNOTECH ATIRA, KB1000, БЕЛАЯ</t>
  </si>
  <si>
    <t>ВНУТРЕННЯЯ ОРГАНИЗАЦИЯ ORGASTORE 820 ДЛЯ INNOTECH ATIRA, KB1200, БЕЛАЯ</t>
  </si>
  <si>
    <t>ВНУТРЕННЯЯ ОРГАНИЗАЦИЯ ORGATRAY 590 ДЛЯ INNOTECH ATIRA, NL470, KB1000, АНТРАЦИТ</t>
  </si>
  <si>
    <t>ПОПЕРЕЧНЫЙ РЕЛИНГ ORGASTORE 410 ДЛЯ INNOTECH ATIRA, KB300, АНТРАЦИТ</t>
  </si>
  <si>
    <t>ПОПЕРЕЧНЫЙ РЕЛИНГ ORGASTORE 410 ДЛЯ INNOTECH ATIRA, KB1000, АНТРАЦИТ</t>
  </si>
  <si>
    <t>ПОПЕРЕЧНЫЙ РЕЛИНГ ORGASTORE 410 ДЛЯ INNOTECH ATIRA, KB1200, АНТРАЦИТ</t>
  </si>
  <si>
    <t>ВНУТРЕННЯЯ ОРГАНИЗАЦИЯ ORGASTORE 820 ДЛЯ INNOTECH ATIRA, KB1000, АНТРАЦИТ</t>
  </si>
  <si>
    <t>ВНУТРЕННЯЯ ОРГАНИЗАЦИЯ ORGASTORE 820 ДЛЯ INNOTECH ATIRA, KB1200, АНТРАЦИТ</t>
  </si>
  <si>
    <t>НАПРАВЛЯЮЩАЯ QUADRO 25 SFD ДЛЯ INNOTECH ATIRA, 25 КГ, NL520, EB10.5, ЛЕВАЯ</t>
  </si>
  <si>
    <t>НАПРАВЛЯЮЩАЯ QUADRO 25 SFD ДЛЯ INNOTECH ATIRA, 25 КГ, NL520, EB10.5, ПРАВАЯ</t>
  </si>
  <si>
    <t>НАПРАВЛЯЮЩАЯ QUADRO V6 22 SFP ДЛЯ INNOTECH ATIRA, 22 КГ, NL260, EB10.5, ЛЕВАЯ</t>
  </si>
  <si>
    <t>НАПРАВЛЯЮЩАЯ QUADRO V6 22 SFP ДЛЯ INNOTECH ATIRA, 22 КГ, NL260, EB10.5, ПРАВАЯ</t>
  </si>
  <si>
    <t>НАПРАВЛЯЮЩАЯ QUADRO V6 25 SFP ДЛЯ INNOTECH ATIRA, 25 КГ, NL300, EB10.5, ЛЕВАЯ</t>
  </si>
  <si>
    <t>НАПРАВЛЯЮЩАЯ QUADRO V6 25 SFP ДЛЯ INNOTECH ATIRA, 25 КГ, NL300, EB10.5, ПРАВАЯ</t>
  </si>
  <si>
    <t>НАПРАВЛЯЮЩАЯ QUADRO V6 25 SFP ДЛЯ INNOTECH ATIRA, 30 КГ, NL350, EB10.5, ЛЕВАЯ</t>
  </si>
  <si>
    <t>НАПРАВЛЯЮЩАЯ QUADRO V6 25 SFP ДЛЯ INNOTECH ATIRA, 30 КГ, NL350, EB10.5, ПРАВАЯ</t>
  </si>
  <si>
    <t>НАПРАВЛЯЮЩАЯ QUADRO V6 30 SFP ДЛЯ INNOTECH ATIRA, 30 КГ, NL420, EB10.5, ЛЕВАЯ</t>
  </si>
  <si>
    <t>НАПРАВЛЯЮЩАЯ QUADRO V6 30 SFP ДЛЯ INNOTECH ATIRA, 30 КГ, NL420, EB10.5, ПРАВАЯ</t>
  </si>
  <si>
    <t>НАПРАВЛЯЮЩАЯ QUADRO V6 30 SFP ДЛЯ INNOTECH ATIRA, 30 КГ, NL520, EB10.5, ЛЕВАЯ</t>
  </si>
  <si>
    <t>НАПРАВЛЯЮЩАЯ QUADRO V6 30 SFP ДЛЯ INNOTECH ATIRA, 30 КГ, NL520, EB10.5, ПРАВАЯ</t>
  </si>
  <si>
    <t>КОМПЛЕКТ НАПРАВЛЯЮЩИХ QUADRO V6 50 SFDP ДЛЯ INNOTECH ATIRA, 50 КГ,NL420,EB12,5</t>
  </si>
  <si>
    <t>КОМПЛЕКТ НАПРАВЛЯЮЩИХ QUADRO V6 50 SFDP ДЛЯ INNOTECH ATIRA, 50 КГ,NL520,EB12,5</t>
  </si>
  <si>
    <t>КОМПЛЕКТ НАПРАВЛЯЮЩИХ QUADRO V6 50 SFDP ДЛЯ INNOTECH ATIRA, 50 КГ,NL420,EB10,5</t>
  </si>
  <si>
    <t>КОМПЛЕКТ НАПРАВЛЯЮЩИХ QUADRO V6 50 SFDP ДЛЯ INNOTECH ATIRA, 50 КГ,NL470,EB10,5</t>
  </si>
  <si>
    <t>КОМПЛЕКТ НАПРАВЛЯЮЩИХ QUADRO V6 50 SFDP ДЛЯ INNOTECH ATIRA, 50 КГ,NL520,EB10,5</t>
  </si>
  <si>
    <t>КОМПЛЕКТ НАПРАВЛЯЮЩИХ QUADRO V6+ 50 SFD ДЛЯ INNOTECH ATIRA, NL420, EB12.5</t>
  </si>
  <si>
    <t>КОМПЛЕКТ НАПРАВЛЯЮЩИХ QUADRO V6+ 50 SFD ДЛЯ INNOTECH ATIRA, NL520, EB12.5</t>
  </si>
  <si>
    <t>КОМПЛЕКТ НАПРАВЛЯЮЩИХ QUADRO V6+ 50 SFD ДЛЯ INNOTECH ATIRA, NL420, EB10.5</t>
  </si>
  <si>
    <t>КОМПЛЕКТ НАПРАВЛЯЮЩИХ QUADRO V6+ 50 SFD ДЛЯ INNOTECH ATIRA, NL470, EB10.5</t>
  </si>
  <si>
    <t>КОМПЛЕКТ НАПРАВЛЯЮЩИХ QUADRO V6+ 50 SFD ДЛЯ INNOTECH ATIRA, NL520, EB10.5</t>
  </si>
  <si>
    <t>КОМПЛЕКТ НАПРАВЛЯЮЩИХ QUADRO V6+ 50 SFP ДЛЯ INNOTECH ATIRA, 50 КГ, NL420, EB12.5</t>
  </si>
  <si>
    <t>КОМПЛЕКТ НАПРАВЛЯЮЩИХ QUADRO V6+ 50 SFP ДЛЯ INNOTECH ATIRA, 50 КГ, NL470, EB12.5</t>
  </si>
  <si>
    <t>КОМПЛЕКТ НАПРАВЛЯЮЩИХ QUADRO V6+ 50 SFP ДЛЯ INNOTECH ATIRA, 50 КГ, NL520, EB12.5</t>
  </si>
  <si>
    <t>КОМПЛЕКТ НАПРАВЛЯЮЩИХ QUADRO V6+ 50 SFP ДЛЯ INNOTECH ATIRA, 50 КГ, NL420, EB10.5</t>
  </si>
  <si>
    <t>КОМПЛЕКТ НАПРАВЛЯЮЩИХ QUADRO V6+ 50 SFP ДЛЯ INNOTECH ATIRA, 50 КГ, NL470, EB10.5</t>
  </si>
  <si>
    <t>КОМПЛЕКТ НАПРАВЛЯЮЩИХ QUADRO V6+ 50 SFP ДЛЯ INNOTECH ATIRA, 50 КГ, NL520, EB10.5</t>
  </si>
  <si>
    <t>БОКОВОЙ СТАБИЛИЗАТОР INNOTECH</t>
  </si>
  <si>
    <t>КРЫШКА КОНТЕЙНЕРА ARCITECH/INNOTECH PULL, 7/8 ЛИТРОВ, ПЛАСТИК, СЕРАЯ</t>
  </si>
  <si>
    <t>УДЛИНИТЕЛЬ ДЛЯ EASYS, ДЛИНА 2000 ММ</t>
  </si>
  <si>
    <t>МОНТАЖНЫЙ КРОНШТЕЙН ДЛЯ EASYS</t>
  </si>
  <si>
    <t>ДЕРЖАТЕЛЬ РАСПРЕДЕЛИТЕЛЬНОГО БЛОКА EASYS</t>
  </si>
  <si>
    <t>УДЛИНИТЕЛЬ РАСПРЕДЕЛИТЕЛЬНОГО БЛОКА EASYS, ДЛИНА 1500 ММ</t>
  </si>
  <si>
    <t>УДЛИНИТЕЛЬ РАСПРЕДЕЛИТЕЛЬНОГО БЛОКА EASYS, ДЛИНА 2500 ММ</t>
  </si>
  <si>
    <t>УГОЛ ДЛЯ ЗАДНЕЙ СТЕНКИ ARCITECH ДЛЯ СИСТЕМЫ EASYS, 20 ММ</t>
  </si>
  <si>
    <t>УГОЛ ДЛЯ ЗАДНЕЙ СТЕНКИ ARCITECH ДЛЯ СИСТЕМЫ EASYS, 14,5 ММ</t>
  </si>
  <si>
    <t>УГОЛ ДЛЯ ЗАДНЕЙ СТЕНКИ INNOTECH ДЛЯ СИСТЕМЫ EASYS, 16 ММ</t>
  </si>
  <si>
    <t>КОМПЛЕКТ ДЕМПФЕРОВ ПЕРЕДНЕЙ ПАНЕЛИ НА БОКОВИНУ КОРПУСА</t>
  </si>
  <si>
    <t>СЕНСОР ДЛЯ ОТКРЫВАНИЯ ВЫСОКИХ ПЕРЕДНИХ ПАНЕЛЕЙ ДЛЯ EASYS</t>
  </si>
  <si>
    <t>КАБЕЛЬ ДЛЯ УГЛОВЫХ РЕШЕНИЙ EASYS, ДЛИНА 1500 ММ</t>
  </si>
  <si>
    <t>У-ОБРАЗНЫЙ РАСПРЕДЕЛИТЕЛЬ ДЛЯ СЕНСОРА EASYS</t>
  </si>
  <si>
    <t>УГЛОВОЙ СЕНСОР EASYS</t>
  </si>
  <si>
    <t>НАБОР КРЕПЕЖА ДЛЯ КАБЕЛЕЙ EASYS</t>
  </si>
  <si>
    <t>КОМПЛЕКТ НАПРАВЛЯЮЩИХ QUADRO 12 ДЛЯ ЛОТКА SMARTTRAY, 6КГ, МОНТАЖ ПОД ПАНЕЛЬ</t>
  </si>
  <si>
    <t>НАПРАВЛЯЮЩАЯ QUADRO 20 HP, 20 КГ, NL250, ЧАСТИЧНОГО ВЫДВИЖЕНИЯ, EB20, ЛЕВАЯ</t>
  </si>
  <si>
    <t>НАПРАВЛЯЮЩАЯ QUADRO 20 HP, 20 КГ, NL250, ЧАСТИЧНОГО ВЫДВИЖЕНИЯ, EB20, ПРАВАЯ</t>
  </si>
  <si>
    <t>НАПРАВЛЯЮЩАЯ QUADRO 25 HP, 25 КГ, NL550, ЧАСТИЧНОГО ВЫДВИЖЕНИЯ, EB20, ЛЕВАЯ</t>
  </si>
  <si>
    <t>НАПРАВЛЯЮЩАЯ QUADRO 25 HP, 25 КГ, NL550, ЧАСТИЧНОГО ВЫДВИЖЕНИЯ, EB20, ПРАВАЯ</t>
  </si>
  <si>
    <t>НАПРАВЛЯЮЩАЯ QUADRO 25 SFP, 25 КГ, NL550, ЧАСТИЧНОГО ВЫДВИЖЕНИЯ, EB20, ЛЕВАЯ</t>
  </si>
  <si>
    <t>НАПРАВЛЯЮЩАЯ QUADRO 25 SFP, 25 КГ, NL550, ЧАСТИЧНОГО ВЫДВИЖЕНИЯ, EB20, ПРАВАЯ</t>
  </si>
  <si>
    <t>КОМПЛЕКТ НАПРАВЛЯЮЩИХ QUADRO V6 30 SFD, 30 КГ, NL600, ПОЛНОГО ВЫДВИЖЕНИЯ, EB20</t>
  </si>
  <si>
    <t>СОЕДИНИТЕЛЬ ЗАДНЕЙ СТЕНКИ RV 3, ЦИНКОВОЕ ЛИТЬЕ, НИКЕЛИРОВАННЫЙ</t>
  </si>
  <si>
    <t>СОЕДИНИТЕЛЬ ЗАДНЕЙ СТЕНКИ RV8,ПЛАСТИК,БЕЛЫЙ</t>
  </si>
  <si>
    <t>ВИНТ М6Х25 ММ ДЛЯ ДЛЯ ШТАНГОДЕРЖАТЕЛЯ SL 786 DD</t>
  </si>
  <si>
    <t>КОМПЛЕКТ НЕПОДВИЖНЫХ УПОРОВ BLUEMAX MINI</t>
  </si>
  <si>
    <t>Передняя дверь</t>
  </si>
  <si>
    <t>от 10 до 12</t>
  </si>
  <si>
    <t>Выбор ограничения хода:</t>
  </si>
  <si>
    <t>Выбор ограничения хода</t>
  </si>
  <si>
    <t>0 мм</t>
  </si>
  <si>
    <t>34 мм</t>
  </si>
  <si>
    <t>18-30</t>
  </si>
  <si>
    <t>22-30</t>
  </si>
  <si>
    <t>32-40</t>
  </si>
  <si>
    <t>40-50</t>
  </si>
  <si>
    <t>2-х дверный шкаф</t>
  </si>
  <si>
    <t>3-х дверный шкаф</t>
  </si>
  <si>
    <t>Нет дверей</t>
  </si>
  <si>
    <t>30-80 кг</t>
  </si>
  <si>
    <t>60-100 кг</t>
  </si>
  <si>
    <t>двери</t>
  </si>
  <si>
    <t>68 мм</t>
  </si>
  <si>
    <t>˂-- макс.100 кг</t>
  </si>
  <si>
    <t>Направляющий профиль:</t>
  </si>
  <si>
    <r>
      <t xml:space="preserve">Ходовой профиль (трек), </t>
    </r>
    <r>
      <rPr>
        <b/>
        <sz val="11"/>
        <color theme="1"/>
        <rFont val="Calibri"/>
        <family val="2"/>
        <charset val="204"/>
        <scheme val="minor"/>
      </rPr>
      <t>LN</t>
    </r>
    <r>
      <rPr>
        <sz val="11"/>
        <color theme="1"/>
        <rFont val="Calibri"/>
        <family val="2"/>
        <charset val="204"/>
        <scheme val="minor"/>
      </rPr>
      <t xml:space="preserve"> :</t>
    </r>
  </si>
  <si>
    <t>Шкаф купе с системой TopLine XL 2019</t>
  </si>
  <si>
    <t>Шкаф купе с системой TopLine L 2020</t>
  </si>
  <si>
    <t>Actro YOU</t>
  </si>
  <si>
    <t>Quadro YOU</t>
  </si>
  <si>
    <t>Quadro 25</t>
  </si>
  <si>
    <t>Quadro V6/V6+</t>
  </si>
  <si>
    <t>Quadro 4D V6</t>
  </si>
  <si>
    <t>Укажите толщину корпуса:</t>
  </si>
  <si>
    <t>Укажите ширину корпуса:</t>
  </si>
  <si>
    <t>Quadro V6</t>
  </si>
  <si>
    <t>Quadro 4d</t>
  </si>
  <si>
    <t>Дно накладное. Положение отверстий по высоте</t>
  </si>
  <si>
    <t>Дно вкладное. Положение отверстий по высоте</t>
  </si>
  <si>
    <t>Дно вкладное</t>
  </si>
  <si>
    <t>Дно накладное</t>
  </si>
  <si>
    <t>Конфигуратор по продуктам Hettich</t>
  </si>
  <si>
    <t>от 263</t>
  </si>
  <si>
    <t>от 313</t>
  </si>
  <si>
    <t>от 363</t>
  </si>
  <si>
    <t>от 413</t>
  </si>
  <si>
    <t>от 463</t>
  </si>
  <si>
    <t>от 513</t>
  </si>
  <si>
    <t>от 563</t>
  </si>
  <si>
    <t>Передняя панель внутреннего ящика высота 100 мм</t>
  </si>
  <si>
    <t>Передняя панель внутреннего ящика высота 100 мм с релингом</t>
  </si>
  <si>
    <t>Шкаф с системой WingLine L</t>
  </si>
  <si>
    <t>Выберите материал</t>
  </si>
  <si>
    <t>Выбор системы</t>
  </si>
  <si>
    <t>Выбор дверей</t>
  </si>
  <si>
    <t>Выбор позиционирования дверей</t>
  </si>
  <si>
    <t>Выберите систему</t>
  </si>
  <si>
    <t>WingLine L</t>
  </si>
  <si>
    <t>WingLine L Push to Move</t>
  </si>
  <si>
    <t>WingLine L Pull to Move</t>
  </si>
  <si>
    <t>Одна дверь (две створки)</t>
  </si>
  <si>
    <t>Две двери (четыре створки)</t>
  </si>
  <si>
    <t>Выберите позиционирование дверей</t>
  </si>
  <si>
    <t>Дверь открывается в левую сторону</t>
  </si>
  <si>
    <t>Дверь открывается в правую сторону</t>
  </si>
  <si>
    <t>Двух дверный шкаф</t>
  </si>
  <si>
    <t>Выберите профиль</t>
  </si>
  <si>
    <t>Верхний+нижний профиль</t>
  </si>
  <si>
    <t>Верхний профиль</t>
  </si>
  <si>
    <t>˂-- макс.25 кг</t>
  </si>
  <si>
    <t>Глубина шкафа (общая с дверьми):</t>
  </si>
  <si>
    <t>Расчет зазора</t>
  </si>
  <si>
    <t>Выбор петель:</t>
  </si>
  <si>
    <t>Выберите петли</t>
  </si>
  <si>
    <t>Накладная 110 гр.</t>
  </si>
  <si>
    <t>Средняя 110 гр</t>
  </si>
  <si>
    <t>Накладная 95 гр</t>
  </si>
  <si>
    <t>Средняя 95 гр</t>
  </si>
  <si>
    <t>Накладная 85 гр</t>
  </si>
  <si>
    <t>Средняя 85 гр</t>
  </si>
  <si>
    <t>Вылет фасада по отношению к боковине</t>
  </si>
  <si>
    <t>Мертвая зона внутри шкафа</t>
  </si>
  <si>
    <t>От края фасада до пола</t>
  </si>
  <si>
    <t>Проем при открывании одной двери</t>
  </si>
  <si>
    <t>Проем при открывании двух дверей</t>
  </si>
  <si>
    <t>Профиль</t>
  </si>
  <si>
    <t>система</t>
  </si>
  <si>
    <t>нет дверей</t>
  </si>
  <si>
    <t>1 дверь</t>
  </si>
  <si>
    <t>2 двери</t>
  </si>
  <si>
    <t>лев</t>
  </si>
  <si>
    <t>прав</t>
  </si>
  <si>
    <t>Толкатель</t>
  </si>
  <si>
    <t>петли</t>
  </si>
  <si>
    <t>монтажка</t>
  </si>
  <si>
    <t>загл на чашку</t>
  </si>
  <si>
    <t>загл на консоль</t>
  </si>
  <si>
    <t>Направляшки правые</t>
  </si>
  <si>
    <t>опора</t>
  </si>
  <si>
    <t>до 700</t>
  </si>
  <si>
    <t>до 1500</t>
  </si>
  <si>
    <t>до 2000</t>
  </si>
  <si>
    <t>до 2400</t>
  </si>
  <si>
    <t>нет петли</t>
  </si>
  <si>
    <t>накладная 110</t>
  </si>
  <si>
    <t>накладная 95</t>
  </si>
  <si>
    <t>накладная 85</t>
  </si>
  <si>
    <t>средняя 110</t>
  </si>
  <si>
    <t>средняя 95</t>
  </si>
  <si>
    <t>средняя 85</t>
  </si>
  <si>
    <t>Размер А</t>
  </si>
  <si>
    <t>Размер F</t>
  </si>
  <si>
    <t>Пожалуйста</t>
  </si>
  <si>
    <t>min.45 mm</t>
  </si>
  <si>
    <t>min.65 mm</t>
  </si>
  <si>
    <t>min.40 mm</t>
  </si>
  <si>
    <t>Fix. 46mm</t>
  </si>
  <si>
    <t>Min.40 mm</t>
  </si>
  <si>
    <t>Min.240 mm</t>
  </si>
  <si>
    <t>Fix.40 mm</t>
  </si>
  <si>
    <t>МЕХАНИЗМ ФИКСАЦИИ ДВЕРИ ХОЛОДИЛЬНИКА, ПЛАСТИК, БЕЛЫЙ</t>
  </si>
  <si>
    <t>СПЕЦИАЛЬНАЯ ПЕТЛЯ ЕТ 582 ДЛЯ ФАСАДОВ ВСТРОЕННЫХ ХОЛОДИЛЬНИКОВ</t>
  </si>
  <si>
    <t>СТЯЖКА-ВЫПРЯМИТЕЛЬ, ПЛАСТИК</t>
  </si>
  <si>
    <t>ЗАДНЯЯ СТЕНКА КОРОБА AVANTECH YOU,H187,KD16,KB550,СТАЛЬ, СЕРЕБРИСТАЯ</t>
  </si>
  <si>
    <t>ЗАДНЯЯ СТЕНКА КОРОБА AVANTECH YOU,H251,KD16,KB550,СТАЛЬ, СЕРЕБРИСТАЯ</t>
  </si>
  <si>
    <t>ЗАДНЯЯ СТЕНКА КОРОБА AVANTECH YOU,H187,KD16,KB550,СТАЛЬ, БЕЛАЯ</t>
  </si>
  <si>
    <t>ЗАДНЯЯ СТЕНКА КОРОБА AVANTECH YOU,H251,KD16,KB550,СТАЛЬ, БЕЛАЯ</t>
  </si>
  <si>
    <t>ЗАДНЯЯ СТЕНКА КОРОБА AVANTECH YOU,H187,KD16,KB550,СТАЛЬ, АНТРАЦИТ</t>
  </si>
  <si>
    <t>ЗАДНЯЯ СТЕНКА КОРОБА AVANTECH YOU,H251,KD16,KB550,СТАЛЬ, АНТРАЦИТ</t>
  </si>
  <si>
    <t>НАКЛАДКА DESIGNCAPE ДЛЯ AVANTECH YOU, H101, L1970, ПОД ДУБ</t>
  </si>
  <si>
    <t>НАКЛАДКА DESIGNCAPE ДЛЯ AVANTECH YOU, H187, L1970, ПОД ДУБ</t>
  </si>
  <si>
    <t>НАКЛАДКА DESIGNCAPE ДЛЯ AVANTECH YOU, H101, L1970, ПОД МЕДЬ</t>
  </si>
  <si>
    <t>НАКЛАДКА DESIGNCAPE ДЛЯ AVANTECH YOU, H101, L1970, ПОД БЕТОН</t>
  </si>
  <si>
    <t>НАКЛАДКА DESIGNCAPE ДЛЯ AVANTECH YOU, H187, L1970, ПОД МЕДЬ</t>
  </si>
  <si>
    <t>НАКЛАДКА DESIGNCAPE ДЛЯ AVANTECH YOU, H187, L1970, ПОД БЕТОН</t>
  </si>
  <si>
    <t>СТЕКЛО ДЛЯ БОКОВИНЫ ЯЩИКА AVANTECH YOU INLAY, NL350</t>
  </si>
  <si>
    <t>СТЕКЛО ДЛЯ БОКОВИНЫ ЯЩИКА AVANTECH YOU INLAY, NL400</t>
  </si>
  <si>
    <t>СТЕКЛО ДЛЯ БОКОВИНЫ ЯЩИКА AVANTECH YOU INLAY, NL450</t>
  </si>
  <si>
    <t>СТЕКЛО ДЛЯ БОКОВИНЫ ЯЩИКА AVANTECH YOU INLAY, NL500</t>
  </si>
  <si>
    <t>СТЕКЛО ДЛЯ БОКОВИНЫ ЯЩИКА AVANTECH YOU INLAY, NL550</t>
  </si>
  <si>
    <t>СТЕКЛО ДЛЯ БОКОВИНЫ ЯЩИКА AVANTECH YOU INLAY, NL600</t>
  </si>
  <si>
    <t>СТЕКЛО ДЛЯ БОКОВИНЫ ЯЩИКА AVANTECH YOU INLAY, NL650</t>
  </si>
  <si>
    <t>СТЕКЛО ДЛЯ ПЕРЕДНЕЙ ПАНЕЛИ ВНУТРЕННЕГО ЯЩИКА H66, B450, KD16</t>
  </si>
  <si>
    <t>СТЕКЛО ДЛЯ ПЕРЕДНЕЙ ПАНЕЛИ ВНУТРЕННЕГО ЯЩИКА H66, B600, KD16</t>
  </si>
  <si>
    <t>СТЕКЛО ДЛЯ ПЕРЕДНЕЙ ПАНЕЛИ ВНУТРЕННЕГО ЯЩИКА H66, B900, KD16</t>
  </si>
  <si>
    <t>СТЕКЛО ДЛЯ ПЕРЕДНЕЙ ПАНЕЛИ ВНУТРЕННЕГО ЯЩИКА H66, B1200, KD16</t>
  </si>
  <si>
    <t>СТЕКЛО ДЛЯ ПЕРЕДНЕЙ ПАНЕЛИ ВНУТРЕННЕГО ЯЩИКА H130, B450, KD16</t>
  </si>
  <si>
    <t>СТЕКЛО ДЛЯ ПЕРЕДНЕЙ ПАНЕЛИ ВНУТРЕННЕГО ЯЩИКА H130, B600, KD16</t>
  </si>
  <si>
    <t>СТЕКЛО ДЛЯ ПЕРЕДНЕЙ ПАНЕЛИ ВНУТРЕННЕГО ЯЩИКА H130, B900, KD16</t>
  </si>
  <si>
    <t>СТЕКЛО ДЛЯ ПЕРЕДНЕЙ ПАНЕЛИ ВНУТРЕННЕГО ЯЩИКА H130, B1200, KD16</t>
  </si>
  <si>
    <t>СТЕКЛО ДЛЯ ПЕРЕДНЕЙ ПАНЕЛИ ВНУТРЕННЕГО ЯЩИКА H66, B450, KD18</t>
  </si>
  <si>
    <t>СТЕКЛО ДЛЯ ПЕРЕДНЕЙ ПАНЕЛИ ВНУТРЕННЕГО ЯЩИКА H66, B600, KD18</t>
  </si>
  <si>
    <t>СТЕКЛО ДЛЯ ПЕРЕДНЕЙ ПАНЕЛИ ВНУТРЕННЕГО ЯЩИКА H66, B900, KD18</t>
  </si>
  <si>
    <t>СТЕКЛО ДЛЯ ПЕРЕДНЕЙ ПАНЕЛИ ВНУТРЕННЕГО ЯЩИКА H66, B1200, KD18</t>
  </si>
  <si>
    <t>СТЕКЛО ДЛЯ ПЕРЕДНЕЙ ПАНЕЛИ ВНУТРЕННЕГО ЯЩИКА H130, B450, KD18</t>
  </si>
  <si>
    <t>СТЕКЛО ДЛЯ ПЕРЕДНЕЙ ПАНЕЛИ ВНУТРЕННЕГО ЯЩИКА H130, B600, KD18</t>
  </si>
  <si>
    <t>СТЕКЛО ДЛЯ ПЕРЕДНЕЙ ПАНЕЛИ ВНУТРЕННЕГО ЯЩИКА H130, B900, KD18</t>
  </si>
  <si>
    <t>СТЕКЛО ДЛЯ ПЕРЕДНЕЙ ПАНЕЛИ ВНУТРЕННЕГО ЯЩИКА H130, B1200, KD18</t>
  </si>
  <si>
    <t>ФИКСИРУЮЩАЯ ЛЕНТА ДЛЯ DESIGNCAPE ДЛЯ AVANTECH YOU</t>
  </si>
  <si>
    <t>ВИНТ ПРЯМОГО КРЕПЛЕНИЯ С ПОТАЙНОЙ ГОЛОВКОЙ,  D6Х14</t>
  </si>
  <si>
    <t>ВИНТ ПРЯМОГО КРЕПЛЕНИЯ С ПОТАЙНОЙ ГОЛОВКОЙ,  D6,3Х14</t>
  </si>
  <si>
    <t>ВИНТ ДЛЯ ДСП С ПЛОСКОЙ ГОЛОВКОЙ, D3,5Х6,5, ОЦИНКОВАННЫЙ</t>
  </si>
  <si>
    <t>ВИНТ ДЛЯ ДСП С ПЛОСКОЙ ГОЛОВКОЙ, D3,5Х12, ОЦИНКОВАННЫЙ</t>
  </si>
  <si>
    <t>ВИНТ ДЛЯ ДСП С ПЛОСКОЙ ГОЛОВКОЙ, D3,5Х20, ОЦИНКОВАННЫЙ</t>
  </si>
  <si>
    <t>ВИНТ ДЛЯ ДСП С ПЛОСКОЙ ГОЛОВКОЙ, D3,5Х30, ОЦИНКОВАННЫЙ</t>
  </si>
  <si>
    <t>ВИНТ С ПЛОСКОЙ ГОЛОВКОЙ, D3,5Х12, ОЦИНКОВАННЫЙ</t>
  </si>
  <si>
    <t>КОМПЛЕКТ ФИКСАТОРОВ ACTRO YOU ДЛЯ ДЕРЕВЯННЫХ ЯЩИКОВ</t>
  </si>
  <si>
    <t>КОМПЛЕКТ ФИКСАТОРОВ QUADRO YOU ДЛЯ ДЕРЕВЯННЫХ ЯЩИКОВ</t>
  </si>
  <si>
    <t>ОРГАНИЗАЦИЯ ORGATRAY 440 ДЛЯ AVANTECH YOU, ARCITECH, INNOTECH ATIRA, T370-440,B175-200,СЕРАЯ</t>
  </si>
  <si>
    <t>ОРГАНИЗАЦИЯ ORGATRAY 440 ДЛЯ AVANTECH YOU, ARCITECH, INNOTECH ATIRA, T370-440,B201-250,СЕРАЯ</t>
  </si>
  <si>
    <t>ОРГАНИЗАЦИЯ ORGATRAY 440 ДЛЯ AVANTECH YOU, ARCITECH, INNOTECH ATIRA, T370-440,B251-300,СЕРАЯ</t>
  </si>
  <si>
    <t>ОРГАНИЗАЦИЯ ORGATRAY 440 ДЛЯ AVANTECH YOU, ARCITECH, INNOTECH ATIRA, T370-440,B301-350,СЕРАЯ</t>
  </si>
  <si>
    <t>ОРГАНИЗАЦИЯ ORGATRAY 440 ДЛЯ AVANTECH YOU, ARCITECH, INNOTECH ATIRA, T370-440,B351-400,СЕРАЯ</t>
  </si>
  <si>
    <t>ОРГАНИЗАЦИЯ ORGATRAY 440 ДЛЯ AVANTECH YOU, ARCITECH, INNOTECH ATIRA, T370-440,B401-450,СЕРАЯ</t>
  </si>
  <si>
    <t>ОРГАНИЗАЦИЯ ORGATRAY 440 ДЛЯ AVANTECH YOU, ARCITECH, INNOTECH ATIRA, T370-440,B451-500,СЕРАЯ</t>
  </si>
  <si>
    <t>ОРГАНИЗАЦИЯ ORGATRAY 440 ДЛЯ AVANTECH YOU, ARCITECH, INNOTECH ATIRA, T370-440,B501-600,СЕРАЯ</t>
  </si>
  <si>
    <t>ОРГАНИЗАЦИЯ ORGATRAY 440 ДЛЯ AVANTECH YOU, ARCITECH, INNOTECH ATIRA, T370-440,B701-800,СЕРАЯ</t>
  </si>
  <si>
    <t>ОРГАНИЗАЦИЯ ORGATRAY 440 ДЛЯ AVANTECH YOU, ARCITECH, INNOTECH ATIRA, T370-440,B801-900,СЕРАЯ</t>
  </si>
  <si>
    <t>ОРГАНИЗАЦИЯ ORGATRAY 440 ДЛЯ AVANTECH YOU, ARCITECH, INNOTECH ATIRA, T370-440,B1091-1150,СЕРАЯ</t>
  </si>
  <si>
    <t>ОРГАНИЗАЦИЯ ORGATRAY 440 ДЛЯ AVANTECH YOU, ARCITECH, INNOTECH ATIRA, T441-520,B175-200,СЕРАЯ</t>
  </si>
  <si>
    <t>ОРГАНИЗАЦИЯ ORGATRAY 440 ДЛЯ AVANTECH YOU, ARCITECH, INNOTECH ATIRA, T441-520,B201-250,СЕРАЯ</t>
  </si>
  <si>
    <t>ОРГАНИЗАЦИЯ ORGATRAY 440 ДЛЯ AVANTECH YOU, ARCITECH, INNOTECH ATIRA, T441-520,B251-300,СЕРАЯ</t>
  </si>
  <si>
    <t>ОРГАНИЗАЦИЯ ORGATRAY 440 ДЛЯ AVANTECH YOU, ARCITECH, INNOTECH ATIRA, T441-520,B301-350,СЕРАЯ</t>
  </si>
  <si>
    <t>ОРГАНИЗАЦИЯ ORGATRAY 440 ДЛЯ AVANTECH YOU, ARCITECH, INNOTECH ATIRA, T441-520,B351-400,СЕРАЯ</t>
  </si>
  <si>
    <t>ОРГАНИЗАЦИЯ ORGATRAY 440 ДЛЯ AVANTECH YOU, ARCITECH, INNOTECH ATIRA, T441-520,B401-450,СЕРАЯ</t>
  </si>
  <si>
    <t>ОРГАНИЗАЦИЯ ORGATRAY 440 ДЛЯ AVANTECH YOU, ARCITECH, INNOTECH ATIRA, T441-520,B451-500,СЕРАЯ</t>
  </si>
  <si>
    <t>ОРГАНИЗАЦИЯ ORGATRAY 440 ДЛЯ AVANTECH YOU, ARCITECH, INNOTECH ATIRA, T441-520,B501-600,СЕРАЯ</t>
  </si>
  <si>
    <t>ОРГАНИЗАЦИЯ ORGATRAY 440 ДЛЯ AVANTECH YOU, ARCITECH, INNOTECH ATIRA, T441-520,B701-800,СЕРАЯ</t>
  </si>
  <si>
    <t>ОРГАНИЗАЦИЯ ORGATRAY 440 ДЛЯ AVANTECH YOU, ARCITECH, INNOTECH ATIRA, T441-520,B801-900,СЕРАЯ</t>
  </si>
  <si>
    <t>ОРГАНИЗАЦИЯ ORGATRAY 440 ДЛЯ AVANTECH YOU, ARCITECH, INNOTECH ATIRA, T441-520,B901-1000,СЕРАЯ</t>
  </si>
  <si>
    <t>ОРГАНИЗАЦИЯ ORGATRAY 440 ДЛЯ AVANTECH YOU, ARCITECH, INNOTECH ATIRA, T441-520,B1091-1150,СЕРАЯ</t>
  </si>
  <si>
    <t>ОРГАНИЗАЦИЯ ORGATRAY 440 ДЛЯ AVANTECH YOU, ARCITECH, INNOTECH ATIRA, T370-440,B175-200,БЕЛАЯ</t>
  </si>
  <si>
    <t>ОРГАНИЗАЦИЯ ORGATRAY 440 ДЛЯ AVANTECH YOU, ARCITECH, INNOTECH ATIRA, T370-440,B201-250,БЕЛАЯ</t>
  </si>
  <si>
    <t>ОРГАНИЗАЦИЯ ORGATRAY 440 ДЛЯ AVANTECH YOU, ARCITECH, INNOTECH ATIRA, T370-440,B251-300,БЕЛАЯ</t>
  </si>
  <si>
    <t>ОРГАНИЗАЦИЯ ORGATRAY 440 ДЛЯ AVANTECH YOU, ARCITECH, INNOTECH ATIRA, T370-440,B301-350,БЕЛАЯ</t>
  </si>
  <si>
    <t>ОРГАНИЗАЦИЯ ORGATRAY 440 ДЛЯ AVANTECH YOU, ARCITECH, INNOTECH ATIRA, T370-440,B351-400,БЕЛАЯ</t>
  </si>
  <si>
    <t>ОРГАНИЗАЦИЯ ORGATRAY 440 ДЛЯ AVANTECH YOU, ARCITECH, INNOTECH ATIRA, T370-440,B401-450,БЕЛАЯ</t>
  </si>
  <si>
    <t>ОРГАНИЗАЦИЯ ORGATRAY 440 ДЛЯ AVANTECH YOU, ARCITECH, INNOTECH ATIRA, T370-440,B451-500,БЕЛАЯ</t>
  </si>
  <si>
    <t>ОРГАНИЗАЦИЯ ORGATRAY 440 ДЛЯ AVANTECH YOU, ARCITECH, INNOTECH ATIRA, T370-440,B501-600,БЕЛАЯ</t>
  </si>
  <si>
    <t>ОРГАНИЗАЦИЯ ORGATRAY 440 ДЛЯ AVANTECH YOU, ARCITECH, INNOTECH ATIRA, T370-440,B701-800,БЕЛАЯ</t>
  </si>
  <si>
    <t>ОРГАНИЗАЦИЯ ORGATRAY 440 ДЛЯ AVANTECH YOU, ARCITECH, INNOTECH ATIRA, T370-440,B801-900,БЕЛАЯ</t>
  </si>
  <si>
    <t>ОРГАНИЗАЦИЯ ORGATRAY 440 ДЛЯ AVANTECH YOU, ARCITECH, INNOTECH ATIRA, T370-440,B1091-1150,БЕЛАЯ</t>
  </si>
  <si>
    <t>ОРГАНИЗАЦИЯ ORGATRAY 440 ДЛЯ AVANTECH YOU, ARCITECH, INNOTECH ATIRA, T441-520,B175-200,БЕЛАЯ</t>
  </si>
  <si>
    <t>ОРГАНИЗАЦИЯ ORGATRAY 440 ДЛЯ AVANTECH YOU, ARCITECH, INNOTECH ATIRA, T441-520,B201-250,БЕЛАЯ</t>
  </si>
  <si>
    <t>ОРГАНИЗАЦИЯ ORGATRAY 440 ДЛЯ AVANTECH YOU, ARCITECH, INNOTECH ATIRA, T441-520,B251-300,БЕЛАЯ</t>
  </si>
  <si>
    <t>ОРГАНИЗАЦИЯ ORGATRAY 440 ДЛЯ AVANTECH YOU, ARCITECH, INNOTECH ATIRA, T441-520,B301-350,БЕЛАЯ</t>
  </si>
  <si>
    <t>ОРГАНИЗАЦИЯ ORGATRAY 440 ДЛЯ AVANTECH YOU, ARCITECH, INNOTECH ATIRA, T441-520,B351-400,БЕЛАЯ</t>
  </si>
  <si>
    <t>ОРГАНИЗАЦИЯ ORGATRAY 440 ДЛЯ AVANTECH YOU, ARCITECH, INNOTECH ATIRA, T441-520,B401-450,БЕЛАЯ</t>
  </si>
  <si>
    <t>ОРГАНИЗАЦИЯ ORGATRAY 440 ДЛЯ AVANTECH YOU, ARCITECH, INNOTECH ATIRA, T441-520,B451-500,БЕЛАЯ</t>
  </si>
  <si>
    <t>ОРГАНИЗАЦИЯ ORGATRAY 440 ДЛЯ AVANTECH YOU, ARCITECH, INNOTECH ATIRA, T441-520,B501-600,БЕЛАЯ</t>
  </si>
  <si>
    <t>ОРГАНИЗАЦИЯ ORGATRAY 440 ДЛЯ AVANTECH YOU, ARCITECH, INNOTECH ATIRA, T441-520,B701-800,БЕЛАЯ</t>
  </si>
  <si>
    <t>ОРГАНИЗАЦИЯ ORGATRAY 440 ДЛЯ AVANTECH YOU, ARCITECH, INNOTECH ATIRA, T441-520,B801-900,БЕЛАЯ</t>
  </si>
  <si>
    <t>ОРГАНИЗАЦИЯ ORGATRAY 440 ДЛЯ AVANTECH YOU, ARCITECH, INNOTECH ATIRA, T441-520,B1091 - 1150,БЕЛАЯ</t>
  </si>
  <si>
    <t>ОРГАНИЗАЦИЯ ORGATRAY 440 ДЛЯ AVANTECH YOU, ARCITECH, INNOTECH ATIRA, T370-440,B175-200,АНТРАЦИТ</t>
  </si>
  <si>
    <t>ОРГАНИЗАЦИЯ ORGATRAY 440 ДЛЯ AVANTECH YOU, ARCITECH, INNOTECH ATIRA, T370-440,B201-250,АНТРАЦИТ</t>
  </si>
  <si>
    <t>ОРГАНИЗАЦИЯ ORGATRAY 440 ДЛЯ AVANTECH YOU, ARCITECH, INNOTECH ATIRA, T370-440,B251-300,АНТРАЦИТ</t>
  </si>
  <si>
    <t>ОРГАНИЗАЦИЯ ORGATRAY 440 ДЛЯ AVANTECH YOU, ARCITECH, INNOTECH ATIRA, T370-440,B3001-350,АНТРАЦИТ</t>
  </si>
  <si>
    <t>ОРГАНИЗАЦИЯ ORGATRAY 440 ДЛЯ AVANTECH YOU, ARCITECH, INNOTECH ATIRA, T370-440,B351-400,АНТРАЦИТ</t>
  </si>
  <si>
    <t>ОРГАНИЗАЦИЯ ORGATRAY 440 ДЛЯ AVANTECH YOU, ARCITECH, INNOTECH ATIRA, T370-440,B401-450,АНТРАЦИТ</t>
  </si>
  <si>
    <t>ОРГАНИЗАЦИЯ ORGATRAY 440 ДЛЯ AVANTECH YOU, ARCITECH, INNOTECH ATIRA, T370-440,B451-500,АНТРАЦИТ</t>
  </si>
  <si>
    <t>ОРГАНИЗАЦИЯ ORGATRAY 440 ДЛЯ AVANTECH YOU, ARCITECH, INNOTECH ATIRA, T370-440,B501-600,АНТРАЦИТ</t>
  </si>
  <si>
    <t>ОРГАНИЗАЦИЯ ORGATRAY 440 ДЛЯ AVANTECH YOU, ARCITECH, INNOTECH ATIRA, T370-440,B701-800,АНТРАЦИТ</t>
  </si>
  <si>
    <t>ОРГАНИЗАЦИЯ ORGATRAY 440 ДЛЯ AVANTECH YOU, ARCITECH, INNOTECH ATIRA, T370-440,B801-900,АНТРАЦИТ</t>
  </si>
  <si>
    <t>ОРГАНИЗАЦИЯ ORGATRAY 440 ДЛЯ AVANTECH YOU, ARCITECH, INNOTECH ATIRA, T370-440,B1091-1150,АНТРАЦИТ</t>
  </si>
  <si>
    <t>ОРГАНИЗАЦИЯ ORGATRAY 440 ДЛЯ AVANTECH YOU, ARCITECH, INNOTECH ATIRA, T441-520,B175-200,АНТРАЦИТ</t>
  </si>
  <si>
    <t>ОРГАНИЗАЦИЯ ORGATRAY 440 ДЛЯ AVANTECH YOU, ARCITECH, INNOTECH ATIRA, T441-520,B201-250,АНТРАЦИТ</t>
  </si>
  <si>
    <t>ОРГАНИЗАЦИЯ ORGATRAY 440 ДЛЯ AVANTECH YOU, ARCITECH, INNOTECH ATIRA, T441-520,B251-300,АНТРАЦИТ</t>
  </si>
  <si>
    <t>ОРГАНИЗАЦИЯ ORGATRAY 440 ДЛЯ AVANTECH YOU, ARCITECH, INNOTECH ATIRA, T441-520,B301-350,АНТРАЦИТ</t>
  </si>
  <si>
    <t>ОРГАНИЗАЦИЯ ORGATRAY 440 ДЛЯ AVANTECH YOU, ARCITECH, INNOTECH ATIRA, T441-520,B351-400,АНТРАЦИТ</t>
  </si>
  <si>
    <t>ОРГАНИЗАЦИЯ ORGATRAY 440 ДЛЯ AVANTECH YOU, ARCITECH, INNOTECH ATIRA, T441-520,B401-450,АНТРАЦИТ</t>
  </si>
  <si>
    <t>ОРГАНИЗАЦИЯ ORGATRAY 440 ДЛЯ AVANTECH YOU, ARCITECH, INNOTECH ATIRA, T441-520,B451-500,АНТРАЦИТ</t>
  </si>
  <si>
    <t>ОРГАНИЗАЦИЯ ORGATRAY 440 ДЛЯ AVANTECH YOU, ARCITECH, INNOTECH ATIRA, T441-520,B501-600,АНТРАЦИТ</t>
  </si>
  <si>
    <t>ОРГАНИЗАЦИЯ ORGATRAY 440 ДЛЯ AVANTECH YOU, ARCITECH, INNOTECH ATIRA, T441-520,B701-800,АНТРАЦИТ</t>
  </si>
  <si>
    <t>ОРГАНИЗАЦИЯ ORGATRAY 440 ДЛЯ AVANTECH YOU, ARCITECH, INNOTECH ATIRA, T441-520,B801-900,АНТРАЦИТ</t>
  </si>
  <si>
    <t>ОРГАНИЗАЦИЯ ORGATRAY 440 ДЛЯ AVANTECH YOU, ARCITECH, INNOTECH ATIRA, T441-520,B1091-1150,АНТРАЦИТ</t>
  </si>
  <si>
    <t>ДЕРЖАТЕЛЬ ДЛЯ НОЖЕЙ ORGATRAY 440 ДЛЯ AVANTECH YOU, ARCITECH, INNOTECH ATIRA, БУК</t>
  </si>
  <si>
    <t>ДЕРЖАТЕЛЬ ДЛЯ СПЕЦИЙ Ø53 ММ ORGATRAY 440 ДЛЯ AVANTECH YOU, ARCITECH, INNOTECH ATIRA,БУК</t>
  </si>
  <si>
    <t>ДЕРЖАТЕЛЬ ДЛЯ СПЕЦИЙ ORGATRAY 440 ДЛЯ AVANTECH YOU, ARCITECH, INNOTECH ATIRA, ГОРИЗОНТАЛЬНЫЙ, ДУБ</t>
  </si>
  <si>
    <t>ОРГАНИЗАЦИЯ ORGATRAY 470 ДЛЯ AVANTECH YOU/ARCITECH,NL500, KB450+,ПЛАСТИК,СЕРЕБРИСТАЯ</t>
  </si>
  <si>
    <t>ОРГАНИЗАЦИЯ ORGATRAY 470 ДЛЯ AVANTECH YOU/ARCITECH,NL550, KB450+,ПЛАСТИК,СЕРЕБРИСТАЯ</t>
  </si>
  <si>
    <t>ОРГАНИЗАЦИЯ ORGATRAY 470 ДЛЯ AVANTECH YOU/ARCITECH,NL500, KB450+,ПЛАСТИК,БЕЛАЯ</t>
  </si>
  <si>
    <t>ОРГАНИЗАЦИЯ ORGATRAY 470 ДЛЯ AVANTECH YOU/ARCITECH,NL550, KB450+,ПЛАСТИК,БЕЛАЯ</t>
  </si>
  <si>
    <t>ОРГАНИЗАЦИЯ ORGATRAY 470 ДЛЯ AVANTECH YOU/ARCITECH,NL500, KB450+,ПЛАСТИК,АНТРАЦИТ</t>
  </si>
  <si>
    <t>ОРГАНИЗАЦИЯ ORGATRAY 470 ДЛЯ AVANTECH YOU/ARCITECH,NL550, KB450+,ПЛАСТИК,АНТРАЦИТ</t>
  </si>
  <si>
    <t>ОРГАНИЗАЦИЯ ORGATRAY 740 ДЛЯ AVANTECH YOU, NL450, B300, СЕРЕБРИСТАЯ</t>
  </si>
  <si>
    <t>ОРГАНИЗАЦИЯ ORGATRAY 740 ДЛЯ AVANTECH YOU, NL450, B400, СЕРЕБРИСТАЯ</t>
  </si>
  <si>
    <t>ОРГАНИЗАЦИЯ ORGATRAY 740 ДЛЯ AVANTECH YOU, NL450, B450, СЕРЕБРИСТАЯ</t>
  </si>
  <si>
    <t>ОРГАНИЗАЦИЯ ORGATRAY 740 ДЛЯ AVANTECH YOU, NL450, B500, СЕРЕБРИСТАЯ</t>
  </si>
  <si>
    <t>ОРГАНИЗАЦИЯ ORGATRAY 740 ДЛЯ AVANTECH YOU, NL450, B600, СЕРЕБРИСТАЯ</t>
  </si>
  <si>
    <t>ОРГАНИЗАЦИЯ ORGATRAY 740 ДЛЯ AVANTECH YOU, NL450, B800, СЕРЕБРИСТАЯ</t>
  </si>
  <si>
    <t>ОРГАНИЗАЦИЯ ORGATRAY 740 ДЛЯ AVANTECH YOU, NL450, B900, СЕРЕБРИСТАЯ</t>
  </si>
  <si>
    <t>ОРГАНИЗАЦИЯ ORGATRAY 740 ДЛЯ AVANTECH YOU, NL450, B1000, СЕРЕБРИСТАЯ</t>
  </si>
  <si>
    <t>ОРГАНИЗАЦИЯ ORGATRAY 740 ДЛЯ AVANTECH YOU, NL450, B1200, СЕРЕБРИСТАЯ</t>
  </si>
  <si>
    <t>ОРГАНИЗАЦИЯ ORGATRAY 740 ДЛЯ AVANTECH YOU, NL500, B300, СЕРЕБРИСТАЯ</t>
  </si>
  <si>
    <t>ОРГАНИЗАЦИЯ ORGATRAY 740 ДЛЯ AVANTECH YOU, NL500, B400, СЕРЕБРИСТАЯ</t>
  </si>
  <si>
    <t>ОРГАНИЗАЦИЯ ORGATRAY 740 ДЛЯ AVANTECH YOU, NL500, B450, СЕРЕБРИСТАЯ</t>
  </si>
  <si>
    <t>ОРГАНИЗАЦИЯ ORGATRAY 740 ДЛЯ AVANTECH YOU, NL500, B500, СЕРЕБРИСТАЯ</t>
  </si>
  <si>
    <t>ОРГАНИЗАЦИЯ ORGATRAY 740 ДЛЯ AVANTECH YOU, NL500, B600, СЕРЕБРИСТАЯ</t>
  </si>
  <si>
    <t>ОРГАНИЗАЦИЯ ORGATRAY 740 ДЛЯ AVANTECH YOU, NL500, B800, СЕРЕБРИСТАЯ</t>
  </si>
  <si>
    <t>ОРГАНИЗАЦИЯ ORGATRAY 740 ДЛЯ AVANTECH YOU, NL500, B900, СЕРЕБРИСТАЯ</t>
  </si>
  <si>
    <t>ОРГАНИЗАЦИЯ ORGATRAY 740 ДЛЯ AVANTECH YOU, NL500, B1000, СЕРЕБРИСТАЯ</t>
  </si>
  <si>
    <t>ОРГАНИЗАЦИЯ ORGATRAY 740 ДЛЯ AVANTECH YOU, NL500, B1200, СЕРЕБРИСТАЯ</t>
  </si>
  <si>
    <t>ОРГАНИЗАЦИЯ ORGATRAY 740 ДЛЯ AVANTECH YOU, NL550, B300, СЕРЕБРИСТАЯ</t>
  </si>
  <si>
    <t>ОРГАНИЗАЦИЯ ORGATRAY 740 ДЛЯ AVANTECH YOU, NL550, B400, СЕРЕБРИСТАЯ</t>
  </si>
  <si>
    <t>ОРГАНИЗАЦИЯ ORGATRAY 740 ДЛЯ AVANTECH YOU, NL550, B450, СЕРЕБРИСТАЯ</t>
  </si>
  <si>
    <t>ОРГАНИЗАЦИЯ ORGATRAY 740 ДЛЯ AVANTECH YOU, NL550, B500, СЕРЕБРИСТАЯ</t>
  </si>
  <si>
    <t>ОРГАНИЗАЦИЯ ORGATRAY 740 ДЛЯ AVANTECH YOU, NL550, B600, СЕРЕБРИСТАЯ</t>
  </si>
  <si>
    <t>ОРГАНИЗАЦИЯ ORGATRAY 740 ДЛЯ AVANTECH YOU, NL550, B800, СЕРЕБРИСТАЯ</t>
  </si>
  <si>
    <t>ОРГАНИЗАЦИЯ ORGATRAY 740 ДЛЯ AVANTECH YOU, NL550, B900, СЕРЕБРИСТАЯ</t>
  </si>
  <si>
    <t>ОРГАНИЗАЦИЯ ORGATRAY 740 ДЛЯ AVANTECH YOU, NL550, B1000, СЕРЕБРИСТАЯ</t>
  </si>
  <si>
    <t>ОРГАНИЗАЦИЯ ORGATRAY 740 ДЛЯ AVANTECH YOU, NL550, B1200, СЕРЕБРИСТАЯ</t>
  </si>
  <si>
    <t>ОРГАНИЗАЦИЯ ORGATRAY 740 ДЛЯ AVANTECH YOU, NL450, B300, БЕЛАЯ</t>
  </si>
  <si>
    <t>ОРГАНИЗАЦИЯ ORGATRAY 740 ДЛЯ AVANTECH YOU, NL450, B400, БЕЛАЯ</t>
  </si>
  <si>
    <t>ОРГАНИЗАЦИЯ ORGATRAY 740 ДЛЯ AVANTECH YOU, NL450, B450, БЕЛАЯ</t>
  </si>
  <si>
    <t>ОРГАНИЗАЦИЯ ORGATRAY 740 ДЛЯ AVANTECH YOU, NL450, B500, БЕЛАЯ</t>
  </si>
  <si>
    <t>ОРГАНИЗАЦИЯ ORGATRAY 740 ДЛЯ AVANTECH YOU, NL450, B600, БЕЛАЯ</t>
  </si>
  <si>
    <t>ОРГАНИЗАЦИЯ ORGATRAY 740 ДЛЯ AVANTECH YOU, NL450, B800, БЕЛАЯ</t>
  </si>
  <si>
    <t>ОРГАНИЗАЦИЯ ORGATRAY 740 ДЛЯ AVANTECH YOU, NL450, B900, БЕЛАЯ</t>
  </si>
  <si>
    <t>ОРГАНИЗАЦИЯ ORGATRAY 740 ДЛЯ AVANTECH YOU, NL450, B1000, БЕЛАЯ</t>
  </si>
  <si>
    <t>ОРГАНИЗАЦИЯ ORGATRAY 740 ДЛЯ AVANTECH YOU, NL450, B1200, БЕЛАЯ</t>
  </si>
  <si>
    <t>ОРГАНИЗАЦИЯ ORGATRAY 740 ДЛЯ AVANTECH YOU, NL500, B300, БЕЛАЯ</t>
  </si>
  <si>
    <t>ОРГАНИЗАЦИЯ ORGATRAY 740 ДЛЯ AVANTECH YOU, NL500, B400, БЕЛАЯ</t>
  </si>
  <si>
    <t>ОРГАНИЗАЦИЯ ORGATRAY 740 ДЛЯ AVANTECH YOU, NL500, B450, БЕЛАЯ</t>
  </si>
  <si>
    <t>ОРГАНИЗАЦИЯ ORGATRAY 740 ДЛЯ AVANTECH YOU, NL500, B500, БЕЛАЯ</t>
  </si>
  <si>
    <t>ОРГАНИЗАЦИЯ ORGATRAY 740 ДЛЯ AVANTECH YOU, NL500, B600, БЕЛАЯ</t>
  </si>
  <si>
    <t>ОРГАНИЗАЦИЯ ORGATRAY 740 ДЛЯ AVANTECH YOU, NL500, B800, БЕЛАЯ</t>
  </si>
  <si>
    <t>ОРГАНИЗАЦИЯ ORGATRAY 740 ДЛЯ AVANTECH YOU, NL500, B900, БЕЛАЯ</t>
  </si>
  <si>
    <t>ОРГАНИЗАЦИЯ ORGATRAY 740 ДЛЯ AVANTECH YOU, NL500, B1000, БЕЛАЯ</t>
  </si>
  <si>
    <t>ОРГАНИЗАЦИЯ ORGATRAY 740 ДЛЯ AVANTECH YOU, NL500, B1200, БЕЛАЯ</t>
  </si>
  <si>
    <t>ОРГАНИЗАЦИЯ ORGATRAY 740 ДЛЯ AVANTECH YOU, NL550, B300, БЕЛАЯ</t>
  </si>
  <si>
    <t>ОРГАНИЗАЦИЯ ORGATRAY 740 ДЛЯ AVANTECH YOU, NL550, B400, БЕЛАЯ</t>
  </si>
  <si>
    <t>ОРГАНИЗАЦИЯ ORGATRAY 740 ДЛЯ AVANTECH YOU, NL550, B450, БЕЛАЯ</t>
  </si>
  <si>
    <t>ОРГАНИЗАЦИЯ ORGATRAY 740 ДЛЯ AVANTECH YOU, NL550, B500, БЕЛАЯ</t>
  </si>
  <si>
    <t>ОРГАНИЗАЦИЯ ORGATRAY 740 ДЛЯ AVANTECH YOU, NL550, B600, БЕЛАЯ</t>
  </si>
  <si>
    <t>ОРГАНИЗАЦИЯ ORGATRAY 740 ДЛЯ AVANTECH YOU, NL550, B800, БЕЛАЯ</t>
  </si>
  <si>
    <t>ОРГАНИЗАЦИЯ ORGATRAY 740 ДЛЯ AVANTECH YOU, NL550, B900, БЕЛАЯ</t>
  </si>
  <si>
    <t>ОРГАНИЗАЦИЯ ORGATRAY 740 ДЛЯ AVANTECH YOU, NL550, B1000, БЕЛАЯ</t>
  </si>
  <si>
    <t>ОРГАНИЗАЦИЯ ORGATRAY 740 ДЛЯ AVANTECH YOU, NL550, B1200, БЕЛАЯ</t>
  </si>
  <si>
    <t>ОРГАНИЗАЦИЯ ORGATRAY 740 ДЛЯ AVANTECH YOU, NL450, B300, АНТРАЦИТ</t>
  </si>
  <si>
    <t>ОРГАНИЗАЦИЯ ORGATRAY 740 ДЛЯ AVANTECH YOU, NL450, B400, АНТРАЦИТ</t>
  </si>
  <si>
    <t>ОРГАНИЗАЦИЯ ORGATRAY 740 ДЛЯ AVANTECH YOU, NL450, B450, АНТРАЦИТ</t>
  </si>
  <si>
    <t>ОРГАНИЗАЦИЯ ORGATRAY 740 ДЛЯ AVANTECH YOU, NL450, B500, АНТРАЦИТ</t>
  </si>
  <si>
    <t>ОРГАНИЗАЦИЯ ORGATRAY 740 ДЛЯ AVANTECH YOU, NL450, B600, АНТРАЦИТ</t>
  </si>
  <si>
    <t>ОРГАНИЗАЦИЯ ORGATRAY 740 ДЛЯ AVANTECH YOU, NL450, B800, АНТРАЦИТ</t>
  </si>
  <si>
    <t>ОРГАНИЗАЦИЯ ORGATRAY 740 ДЛЯ AVANTECH YOU, NL450, B900, АНТРАЦИТ</t>
  </si>
  <si>
    <t>ОРГАНИЗАЦИЯ ORGATRAY 740 ДЛЯ AVANTECH YOU, NL450, B1000, АНТРАЦИТ</t>
  </si>
  <si>
    <t>ОРГАНИЗАЦИЯ ORGATRAY 740 ДЛЯ AVANTECH YOU, NL450, B1200, АНТРАЦИТ</t>
  </si>
  <si>
    <t>ОРГАНИЗАЦИЯ ORGATRAY 740 ДЛЯ AVANTECH YOU, NL500, B300, АНТРАЦИТ</t>
  </si>
  <si>
    <t>ОРГАНИЗАЦИЯ ORGATRAY 740 ДЛЯ AVANTECH YOU, NL500, B400, АНТРАЦИТ</t>
  </si>
  <si>
    <t>ОРГАНИЗАЦИЯ ORGATRAY 740 ДЛЯ AVANTECH YOU, NL500, B450, АНТРАЦИТ</t>
  </si>
  <si>
    <t>ОРГАНИЗАЦИЯ ORGATRAY 740 ДЛЯ AVANTECH YOU, NL500, B500, АНТРАЦИТ</t>
  </si>
  <si>
    <t>ОРГАНИЗАЦИЯ ORGATRAY 740 ДЛЯ AVANTECH YOU, NL500, B600, АНТРАЦИТ</t>
  </si>
  <si>
    <t>ОРГАНИЗАЦИЯ ORGATRAY 740 ДЛЯ AVANTECH YOU, NL500, B800, АНТРАЦИТ</t>
  </si>
  <si>
    <t>ОРГАНИЗАЦИЯ ORGATRAY 740 ДЛЯ AVANTECH YOU, NL500, B900, АНТРАЦИТ</t>
  </si>
  <si>
    <t>ОРГАНИЗАЦИЯ ORGATRAY 740 ДЛЯ AVANTECH YOU, NL500, B1000, АНТРАЦИТ</t>
  </si>
  <si>
    <t>ОРГАНИЗАЦИЯ ORGATRAY 740 ДЛЯ AVANTECH YOU, NL500, B1200, АНТРАЦИТ</t>
  </si>
  <si>
    <t>ОРГАНИЗАЦИЯ ORGATRAY 740 ДЛЯ AVANTECH YOU, NL550, B300, АНТРАЦИТ</t>
  </si>
  <si>
    <t>ОРГАНИЗАЦИЯ ORGATRAY 740 ДЛЯ AVANTECH YOU, NL550, B400, АНТРАЦИТ</t>
  </si>
  <si>
    <t>ОРГАНИЗАЦИЯ ORGATRAY 740 ДЛЯ AVANTECH YOU, NL550, B450, АНТРАЦИТ</t>
  </si>
  <si>
    <t>ОРГАНИЗАЦИЯ ORGATRAY 740 ДЛЯ AVANTECH YOU, NL550, B500, АНТРАЦИТ</t>
  </si>
  <si>
    <t>ОРГАНИЗАЦИЯ ORGATRAY 740 ДЛЯ AVANTECH YOU, NL550, B600, АНТРАЦИТ</t>
  </si>
  <si>
    <t>ОРГАНИЗАЦИЯ ORGATRAY 740 ДЛЯ AVANTECH YOU, NL550, B800, АНТРАЦИТ</t>
  </si>
  <si>
    <t>ОРГАНИЗАЦИЯ ORGATRAY 740 ДЛЯ AVANTECH YOU, NL550, B900, АНТРАЦИТ</t>
  </si>
  <si>
    <t>ОРГАНИЗАЦИЯ ORGATRAY 740 ДЛЯ AVANTECH YOU, NL550, B1000, АНТРАЦИТ</t>
  </si>
  <si>
    <t>ОРГАНИЗАЦИЯ ORGATRAY 740 ДЛЯ AVANTECH YOU, NL550, B1200, АНТРАЦИТ</t>
  </si>
  <si>
    <t>ЛОТОК ДЛЯ СТОЛОВЫХ ПРИБОРОВ ORGATRAY 270,  ДЛЯ AVANTECH YOU/ARCITECH, NL450</t>
  </si>
  <si>
    <t>ЛОТОК ДЛЯ СТОЛОВЫХ ПРИБОРОВ ORGATRAY 270,  ДЛЯ AVANTECH YOU/ARCITECH, NL500</t>
  </si>
  <si>
    <t>ЛОТОК ДЛЯ СТОЛОВЫХ ПРИБОРОВ ORGATRAY 270, ДЛЯ INNOTECH ATIRA,  NL470</t>
  </si>
  <si>
    <t>ЛОТОК МНОГОФУНКЦИОНАЛЬНЫЙ ORGATRAY 270, ДЛЯ AVANTECH YOU/ARCITECH,  NL450</t>
  </si>
  <si>
    <t>ЛОТОК МНОГОФУНКЦИОНАЛЬНЫЙ ORGATRAY 270, ДЛЯ AVANTECH YOU/ARCITECH,  NL500</t>
  </si>
  <si>
    <t>ЛОТОК МНОГОФУНКЦИОНАЛЬНЫЙ ORGATRAY 270, ДЛЯ INNOTECH ATIRA,  NL470</t>
  </si>
  <si>
    <t>ЛОТОК ORGATRAY 270 ДЛЯ AVANTECH YOU/ARCITECH,  L105,5</t>
  </si>
  <si>
    <t>ЛОТОК ORGATRAY 270 ДЛЯ AVANTECH YOU/ARCITECH,  L118</t>
  </si>
  <si>
    <t>ЛОТОК ORGATRAY 270, ДЛЯ INNOTECH ATIRA, L115,5</t>
  </si>
  <si>
    <t>СОЕДИНИТЕЛЬНЫЙ ЭЛЕМЕНТ ORGATRAY 270  ДЛЯ AVANTECH YOU/ARCITECH/INNOTECH ATIRA</t>
  </si>
  <si>
    <t>ОРГАНИЗАЦИЯ ORGATRAY 630, ДЛЯ AVANTECH YOU, ARCITECH, NL450, СЕРЕБРИСТАЯ</t>
  </si>
  <si>
    <t>ОРГАНИЗАЦИЯ ORGATRAY 630, ДЛЯ AVANTECH YOU, ARCITECH, NL500, СЕРЕБРИСТАЯ</t>
  </si>
  <si>
    <t>ОРГАНИЗАЦИЯ ORGATRAY 630, ДЛЯ AVANTECH YOU, ARCITECH, NL550, СЕРЕБРИСТАЯ</t>
  </si>
  <si>
    <t>ОРГАНИЗАЦИЯ ORGATRAY 630, ДЛЯ AVANTECH YOU, ARCITECH, NL450, БЕЛАЯ</t>
  </si>
  <si>
    <t>ОРГАНИЗАЦИЯ ORGATRAY 630, ДЛЯ AVANTECH YOU, ARCITECH, NL500, БЕЛАЯ</t>
  </si>
  <si>
    <t>ОРГАНИЗАЦИЯ ORGATRAY 630, ДЛЯ AVANTECH YOU, ARCITECH, NL550, БЕЛАЯ</t>
  </si>
  <si>
    <t>ОРГАНИЗАЦИЯ ORGATRAY 630, ДЛЯ AVANTECH YOU, ARCITECH, NL450, АНТРАЦИТ</t>
  </si>
  <si>
    <t>ОРГАНИЗАЦИЯ ORGATRAY 630, ДЛЯ AVANTECH YOU, ARCITECH, NL500, АНТРАЦИТ</t>
  </si>
  <si>
    <t>ОРГАНИЗАЦИЯ ORGATRAY 630, ДЛЯ AVANTECH YOU, ARCITECH, NL550, АНТРАЦИТ</t>
  </si>
  <si>
    <t>ОРГАНИЗАЦИЯ ORGATRAY 630 ДЛЯ INNOTECH ATIRA,NL470,B270, СЕРЕБРИСТАЯ</t>
  </si>
  <si>
    <t>ОРГАНИЗАЦИЯ ORGATRAY 630 ДЛЯ INNOTECH ATIRA,NL470,B270, АНТРАЦИТ</t>
  </si>
  <si>
    <t>ОРГАНИЗАЦИЯ ORGATRAY 630 ДЛЯ INNOTECH ATIRA,NL470,B270, БЕЛАЯ</t>
  </si>
  <si>
    <t>ОРГАНИЗАЦИЯ ORGATRAY 630 ДЛЯ INNOTECH ATIRA,NL520,B270, СЕРЕБРИСТАЯ</t>
  </si>
  <si>
    <t>ОРГАНИЗАЦИЯ ORGATRAY 630 ДЛЯ INNOTECH ATIRA,NL520,B270, АНТРАЦИТ</t>
  </si>
  <si>
    <t>ОРГАНИЗАЦИЯ ORGATRAY 630 ДЛЯ INNOTECH ATIRA,NL520,B270, БЕЛАЯ</t>
  </si>
  <si>
    <t>ПРОТИВОСКОЛЬЗЯЩИЙ КОВРИК ДЛЯ AVANTECH YOU/ ARCITECH,NL450,L5000,АНТРАЦИТ</t>
  </si>
  <si>
    <t>ПРОТИВОСКОЛЬЗЯЩИЙ КОВРИК ДЛЯ AVANTECH YOU/ ARCITECH,NL500,L5000,АНТРАЦИТ</t>
  </si>
  <si>
    <t>ПРОТИВОСКОЛЬЗЯЩИЙ КОВРИК ДЛЯ AVANTECH YOU/ ARCITECH,NL650,L5000,АНТРАЦИТ</t>
  </si>
  <si>
    <t>ПРОТИВОСКОЛЬЗЯЩИЙ КОВРИК ДЛЯ AVANTECH YOU/ ARCITECH,NL450,L5000,БЕЛЫЙ</t>
  </si>
  <si>
    <t>ПРОТИВОСКОЛЬЗЯЩИЙ КОВРИК ДЛЯ AVANTECH YOU/ ARCITECH,NL500,L5000,БЕЛЫЙ</t>
  </si>
  <si>
    <t>ПРОТИВОСКОЛЬЗЯЩИЙ КОВРИК ДЛЯ AVANTECH YOU/ ARCITECH,NL650,L5000,БЕЛЫЙ</t>
  </si>
  <si>
    <t>ПРОТИВОСКОЛЬЗЯЩИЙ КОВРИК ДЛЯ AVANTECH YOU/ ARCITECH,NL450,L5000,ЧЕРНЫЙ</t>
  </si>
  <si>
    <t>ПРОТИВОСКОЛЬЗЯЩИЙ КОВРИК ДЛЯ AVANTECH YOU/ ARCITECH,NL500,L5000,ЧЕРНЫЙ</t>
  </si>
  <si>
    <t>ПРОТИВОСКОЛЬЗЯЩИЙ КОВРИК ДЛЯ AVANTECH YOU/ ARCITECH,NL650,L5000,ЧЕРНЫЙ</t>
  </si>
  <si>
    <t>ОРГАНИЗАЦИЯ ORGATRAY 510, NL350+,KB550+, ПЛАСТИК,СЕРАЯ</t>
  </si>
  <si>
    <t>ОРГАНИЗАЦИЯ ORGATRAY 510, NL350+,KB550+, ПЛАСТИК,БЕЛАЯ</t>
  </si>
  <si>
    <t>ОРГАНИЗАЦИЯ ORGATRAY 510, NL350+,KB550+, ПЛАСТИК,АНТРАЦИТ</t>
  </si>
  <si>
    <t>ВНУТРЕННЯЯ ОРГАНИЗАЦИЯ ORGATRAY 400 ДЛЯ ARCITECH, NL450, KB400, СТАЛЬ, СЕРЕБРИСТАЯ</t>
  </si>
  <si>
    <t>ВНУТРЕННЯЯ ОРГАНИЗАЦИЯ ORGATRAY 400 ДЛЯ ARCITECH, NL450, KB450, СТАЛЬ, СЕРЕБРИСТАЯ</t>
  </si>
  <si>
    <t>ВНУТРЕННЯЯ ОРГАНИЗАЦИЯ ORGATRAY 400 ДЛЯ ARCITECH, NL450, KB500, СТАЛЬ, СЕРЕБРИСТАЯ</t>
  </si>
  <si>
    <t>ВНУТРЕННЯЯ ОРГАНИЗАЦИЯ ORGATRAY 400 ДЛЯ ARCITECH, NL450, KB600, СТАЛЬ, СЕРЕБРИСТАЯ</t>
  </si>
  <si>
    <t>ВНУТРЕННЯЯ ОРГАНИЗАЦИЯ ORGATRAY 400 ДЛЯ ARCITECH, NL500, KB400, СТАЛЬ, СЕРЕБРИСТАЯ</t>
  </si>
  <si>
    <t>ВНУТРЕННЯЯ ОРГАНИЗАЦИЯ ORGATRAY 400 ДЛЯ ARCITECH, NL500, KB450, СТАЛЬ, СЕРЕБРИСТАЯ</t>
  </si>
  <si>
    <t>ВНУТРЕННЯЯ ОРГАНИЗАЦИЯ ORGATRAY 400 ДЛЯ ARCITECH, NL500, KB500, СТАЛЬ, СЕРЕБРИСТАЯ</t>
  </si>
  <si>
    <t>ВНУТРЕННЯЯ ОРГАНИЗАЦИЯ ORGATRAY 400 ДЛЯ ARCITECH, NL500, KB600, СТАЛЬ, СЕРЕБРИСТАЯ</t>
  </si>
  <si>
    <t>ВНУТРЕННЯЯ ОРГАНИЗАЦИЯ ORGATRAY 610 ДЛЯ INNOTECH ATIRA, NL470, KB450+, АНТРАЦИТ</t>
  </si>
  <si>
    <t>РАМА СИСТЕМЫ СБОРА МУСОРА AVANTECH YOU PULL, NL400, KB500</t>
  </si>
  <si>
    <t>РАМА СИСТЕМЫ СБОРА МУСОРА AVANTECH YOU PULL, NL400, KB600</t>
  </si>
  <si>
    <t>РАМА СИСТЕМЫ СБОРА МУСОРА AVANTECH YOU PULL, NL500, KB450</t>
  </si>
  <si>
    <t>РАМА СИСТЕМЫ СБОРА МУСОРА AVANTECH YOU PULL, NL500, KB500</t>
  </si>
  <si>
    <t>РАМА СИСТЕМЫ СБОРА МУСОРА AVANTECH YOU PULL, NL500, KB600 - ТИП 1</t>
  </si>
  <si>
    <t>РАМА СИСТЕМЫ СБОРА МУСОРА AVANTECH YOU PULL, NL500, KB600 - ТИП 2 (2Х40 Л.)</t>
  </si>
  <si>
    <t>РАМА СИСТЕМЫ СБОРА МУСОРА ARCITECH PULL, NL400, KB450, СТАЛЬ, СЕРЕБРИСТЫЙ</t>
  </si>
  <si>
    <t>РАМА СИСТЕМЫ СБОРА МУСОРА ARCITECH PULL, NL500, KB300, СТАЛЬ, СЕРЕБРИСТЫЙ</t>
  </si>
  <si>
    <t>РАМА СИСТЕМЫ СБОРА МУСОРА ARCITECH PULL, NL500, KB450, СТАЛЬ, СЕРЕБРИСТЫЙ</t>
  </si>
  <si>
    <t>РАМА СИСТЕМЫ СБОРА МУСОРА ARCITECH PULL, NL400, KB450, СТАЛЬ, АНТРАЦИТ</t>
  </si>
  <si>
    <t>РАМА СИСТЕМЫ СБОРА МУСОРА ARCITECH PULL, NL400, KB600, СТАЛЬ, АНТРАЦИТ</t>
  </si>
  <si>
    <t>РАМА СИСТЕМЫ СБОРА МУСОРА ARCITECH PULL,NL500,KB300, СТАЛЬ,АНТРАЦИТ</t>
  </si>
  <si>
    <t>РАМА СИСТЕМЫ СБОРА МУСОРА ARCITECH PULL,NL500,KB450, СТАЛЬ,АНТРАЦИТ</t>
  </si>
  <si>
    <t>РАМА СИСТЕМЫ СБОРА МУСОРА ARCITECH PULL,NL500,KB600, СТАЛЬ,АНТРАЦИТ</t>
  </si>
  <si>
    <t>РАМА СИСТЕМЫ СБОРА МУСОРА INNOTECH PULL, NL420, KB450, СТАЛЬ, СЕРЕБРИСТЫЙ</t>
  </si>
  <si>
    <t>РАМА СИСТЕМЫ СБОРА МУСОРА INNOTECH PULL, NL420, KB600, СТАЛЬ, СЕРЕБРИСТЫЙ</t>
  </si>
  <si>
    <t>РАМА СИСТЕМЫ СБОРА МУСОРА INNOTECH PULL, NL470, KB300, СТАЛЬ, СЕРЕБРИСТЫЙ</t>
  </si>
  <si>
    <t>РАМА СИСТЕМЫ СБОРА МУСОРА INNOTECH PULL, NL470, KB450, СТАЛЬ, СЕРЕБРИСТЫЙ</t>
  </si>
  <si>
    <t>РАМА СИСТЕМЫ СБОРА МУСОРА INNOTECH PULL, NL470, KB600, СТАЛЬ, СЕРЕБРИСТЫЙ</t>
  </si>
  <si>
    <t>РАМА СИСТЕМЫ СБОРА МУСОРА INNOTECH PULL, NL420, KB450, СТАЛЬ, АНТРАЦИТ</t>
  </si>
  <si>
    <t>РАМА СИСТЕМЫ СБОРА МУСОРА INNOTECH PULL, NL420, KB600, СТАЛЬ, АНТРАЦИТ</t>
  </si>
  <si>
    <t>РАМА СИСТЕМЫ СБОРА МУСОРА INNOTECH PULL, NL470, KB300, СТАЛЬ, АНТРАЦИТ</t>
  </si>
  <si>
    <t>РАМА СИСТЕМЫ СБОРА МУСОРА INNOTECH PULL, NL470, KB450, СТАЛЬ, АНТРАЦИТ</t>
  </si>
  <si>
    <t>РАМА СИСТЕМЫ СБОРА МУСОРА INNOTECH PULL, NL470, KB600, СТАЛЬ, АНТРАЦИТ</t>
  </si>
  <si>
    <t>КОНТЕЙНЕР ДЛЯ СБОРА МУСОРА PULL, V5Л, ПЛАСТИК, АНТРАЦИТ</t>
  </si>
  <si>
    <t>КОНТЕЙНЕР ДЛЯ СБОРА МУСОРА PULL, V8Л, ПЛАСТИК, АНТРАЦИТ</t>
  </si>
  <si>
    <t>КОНТЕЙНЕР ДЛЯ СБОРА МУСОРА PULL, V11Л, ПЛАСТИК, АНТРАЦИТ</t>
  </si>
  <si>
    <t>КОНТЕЙНЕР ДЛЯ СБОРА МУСОРА PULL, V17Л, ПЛАСТИК, АНТРАЦИТ</t>
  </si>
  <si>
    <t>КОНТЕЙНЕР ДЛЯ СБОРА МУСОРА PULL, V29Л, ПЛАСТИК,АНТРАЦИТ</t>
  </si>
  <si>
    <t>КОНТЕЙНЕР ДЛЯ СБОРА МУСОРА PULL, V40Л, ПЛАСТИК,АНТРАЦИТ</t>
  </si>
  <si>
    <t>КРЫШКА КОНТЕЙНЕРА ДЛЯ СБОРА МУСОРА PULL, V5Л, ПЛАСТИК, АНТРАЦИТ</t>
  </si>
  <si>
    <t>КРЫШКА КОНТЕЙНЕРА ДЛЯ СБОРА МУСОРА PULL, V8Л, ПЛАСТИК, АНТРАЦИТ</t>
  </si>
  <si>
    <t>КРЫШКА КОНТЕЙНЕРА ДЛЯ СБОРА МУСОРА PULL, V11Л, ПЛАСТИК, АНТРАЦИТ</t>
  </si>
  <si>
    <t>КРЫШКА КОНТЕЙНЕРА ДЛЯ СБОРА МУСОРА PULL, V17/29Л, ПЛАСТИК,АНТРАЦИТ</t>
  </si>
  <si>
    <t>КРЫШКА КОНТЕЙНЕРА ДЛЯ СБОРА МУСОРА  PULL 42L, ПЛАСТИК, АНТРАЦИТ</t>
  </si>
  <si>
    <t>УГОЛ ДЛЯ ЗАДНЕЙ СТЕНКИ AVANTECH YOU ДЛЯ СИСТЕМЫ EASYS</t>
  </si>
  <si>
    <t>СОЕДИНИТЕЛЬНАЯ ФУРНИТУРА MULTI CLIP, ЦВЕТ ЧЕРНЫЙ</t>
  </si>
  <si>
    <t>ПОДВЕСНАЯ ШИНА ТИП L, L130,СТАЛЬ,ОЦИНКОВАННАЯ</t>
  </si>
  <si>
    <t>ПОВОРОТНАЯ ПОЛКА COMFORTSPIN</t>
  </si>
  <si>
    <t>МАЯТНИКОВЫЙ УПОР ДЛЯ ЛИНЕЙНОГО УПОРА BLUEMAX MINI</t>
  </si>
  <si>
    <t>МОНТАЖНОЕ ПРИСПОСОБЛЕНИЕ BLUEJIG PUSH TO OPEN</t>
  </si>
  <si>
    <t>ИНСТРУМЕНТ ДЛЯ ЗАПРЕССОВКИ СОЕДИНИТЕЛЯ ПЕРЕДНЕЙ ПАНЕЛИ AVANTECH YOU, H77</t>
  </si>
  <si>
    <t>ИНСТРУМЕНТ ДЛЯ ЗАПРЕССОВКИ СОЕДИНИТЕЛЯ ПЕРЕДНЕЙ ПАНЕЛИ AVANTECH YOU, H101/139</t>
  </si>
  <si>
    <t>ИНСТРУМЕНТ ДЛЯ ЗАПРЕССОВКИ СОЕДИНИТЕЛЯ ПЕРЕДНЕЙ ПАНЕЛИ AVANTECH YOU, H187/251</t>
  </si>
  <si>
    <t>ИНСТРУМЕНТ ДЛЯ ЗАПРЕССОВКИ СОЕДИНИТЕЛЯ ПЕРЕДНЕЙ ПАНЕЛИ AVANTECH YOU INLAY, H187</t>
  </si>
  <si>
    <t>ИНСТРУМЕНТ ДЛЯ ЗАПРЕССОВКИ СТАБИЛИЗАТОРА ПЕРЕДНЕЙ ПАНЕЛИ AVANTECH YOU, H251</t>
  </si>
  <si>
    <t>СВЕРЛИЛЬНЫЙ КОНДУКТОР ACCURA С РЕГУЛИРОВКОЙ</t>
  </si>
  <si>
    <t>СОЕДИНИТЕЛЬНАЯ СТЯЖКА 130 ММ, ЭЛЕМЕНТ С 3 КРЮКАМИ, ТИП 1</t>
  </si>
  <si>
    <t>СОЕДИНИТЕЛЬНАЯ СТЯЖКА 130 ММ, ЭЛЕМЕНТ С 3 КРЮКАМИ, ТИП 2</t>
  </si>
  <si>
    <t>СТЯЖКА СОЕДИНИТ 130ММ, ОПОРНЫЙ ЭЛЕМЕНТ</t>
  </si>
  <si>
    <t>СОЕДИНИТЕЛЬНАЯ СТЯЖКА 130 ММ, ЭЛЕМЕНТ С 2 КРЮКАМИ, ТИП 1</t>
  </si>
  <si>
    <t>СОЕДИНИТЕЛЬНАЯ СТЯЖКА 130 ММ, ЭЛЕМЕНТ С 2 КРЮКАМИ, ТИП 2</t>
  </si>
  <si>
    <t>РЕГУЛИРУЕМАЯ ПО ВЫСОТЕ ОПОРА VARIFIX, ОПОРНАЯ ПОВЕРХНОСТЬ</t>
  </si>
  <si>
    <t>РЕГУЛИРУЕМАЯ ПО ВЫСОТЕ ОПОРА VARIFIX, УГОЛОК</t>
  </si>
  <si>
    <t xml:space="preserve">ПОДВЕСНАЯ ПЛАНКА ПОД ЕВРО ВИНТЫ </t>
  </si>
  <si>
    <t xml:space="preserve">ОПОРНЫЙ УГОЛОК ШЛИЦЕВЫЕ ОТВЕРСТИЯ </t>
  </si>
  <si>
    <t xml:space="preserve">ОПОРНЫЙ УГОЛОК УВЕЛИЧЕННЫЕ ОТВЕРСТИЯ </t>
  </si>
  <si>
    <t>СОЕДИНИТЕЛЬ СРЕДНЕЙ ТРАВЕРСЫ, ОПОРНЫЙ ЭЛЕМЕНТ</t>
  </si>
  <si>
    <t>СОЕДИНИТЕЛЬ СРЕДНЕЙ ТРАВЕРСЫ, УГОЛОК</t>
  </si>
  <si>
    <t xml:space="preserve">ОПОРНАЯ НОЖКА ДЛЯ СРЕДНЕЙ ТРАВЕРСЫ, -0/ +106 </t>
  </si>
  <si>
    <t xml:space="preserve">ОПОРНАЯ НОЖКА ДЛЯ СРЕДНЕЙ ТРАВЕРСЫ,-22/ +96 </t>
  </si>
  <si>
    <t xml:space="preserve">ОПОРНАЯ НОЖКА ДЛЯ СРЕДНЕЙ ТРАВЕРСЫ, -22/ +96 </t>
  </si>
  <si>
    <t>ОПОРА СРЕДНЕЙ ТРАВЕРСЫ ДЛЯ КРОВАТИ, ДЛИНА 190 ММ, ПЛАСТМАССА</t>
  </si>
  <si>
    <t>ОПОРНЫЙ УГОЛОК</t>
  </si>
  <si>
    <t>УГЛОВАЯ КРОВАТНАЯ СТЯЖКА 127 мм</t>
  </si>
  <si>
    <t>УГЛОВАЯ КРОВАТНАЯ СТЯЖКА 127 ММ</t>
  </si>
  <si>
    <t>УГЛОВАЯ КРОВАТНАЯ СТЯЖКА 226 ММ</t>
  </si>
  <si>
    <t>СОЕДИНИТЕЛЬНАЯ СТЯЖКА STABILOFIX, ПЛАСТИНА</t>
  </si>
  <si>
    <t>СОЕДИНИТЕЛЬНАЯ СТЯЖКА STABILOFIX, УГОЛОК</t>
  </si>
  <si>
    <t>ПОДВЕСКА „ЗАМОЧНАЯ СКВАЖИНА“ СТАНДАРТ</t>
  </si>
  <si>
    <t xml:space="preserve">ПОДВЕСКА „ЗАМОЧНАЯ СКВАЖИНА“ </t>
  </si>
  <si>
    <t xml:space="preserve">СТЯЖНАЯ ПЛАС ТИНА   </t>
  </si>
  <si>
    <t xml:space="preserve">СТЯЖНАЯ ПЛАСТИНА (ЗАОСТРЕННАЯ ЧАСТЬ) </t>
  </si>
  <si>
    <t>СТЯЖНАЯ ПЛАСТИНА</t>
  </si>
  <si>
    <t xml:space="preserve">СТЯЖНАЯ ПЛАСТИНА ДЛЯ КУХОННЫХ ДВЕРЕЙ </t>
  </si>
  <si>
    <t>УГОЛОК</t>
  </si>
  <si>
    <t>СТЯЖНОЙ УГОЛОК</t>
  </si>
  <si>
    <t>ОТКИДНОЙ ЭЛЕМЕНТ</t>
  </si>
  <si>
    <t>ОПОРНАЯ ДЕТАЛЬ ДЛЯ СИСТЕМЫ СОЕДИНЕНИЯ COFIX</t>
  </si>
  <si>
    <t>ОТВЕТНАЯ ДЕТАЛЬ 1 ДЛЯ СИСТЕМЫ СОЕДИНЕНИЯ COFIX</t>
  </si>
  <si>
    <t>ОТВЕТНАЯ ДЕТАЛЬ 2 ДЛЯ СИСТЕМЫ СОЕДИНЕНИЯ COFIX</t>
  </si>
  <si>
    <t xml:space="preserve">МОНТАЖНАЯ ПЛАНКА UNIFIX С ДЕМФЕРОМ ДЛЯ КРЕПЛЕНИЯ  FRANKOFLEX И VARIOFLEX </t>
  </si>
  <si>
    <t>COFIX M ПОДДЕРЖИВАЮЩАЯ ДЕТАЛЬ</t>
  </si>
  <si>
    <t>ДЕТАЛЬ 1</t>
  </si>
  <si>
    <t>ДЕТАЛЬ 2</t>
  </si>
  <si>
    <t>МЕХАНИЗМ ТРАНСФОРМАЦИИ ДЛЯ ПОДЛОКОТНИКОВ И ПОДГОЛОВНИКОВ FRANKOFLEX, 90А, 10 ПОЛОЖЕНИЙ</t>
  </si>
  <si>
    <t>ДЕКОРАТИВНАЯ ЗАГЛУШКА ДЛЯ VARIOFLEX С КРУГЛОЙ НОЖКОЙ, ХРОМИРОВАННАЯ</t>
  </si>
  <si>
    <t xml:space="preserve">PROFLEX С  ПЛОСКОЙ НОЖКОЙ A 0-105°  </t>
  </si>
  <si>
    <t xml:space="preserve">PROFLEX С  ПЛОСКОЙ НОЖКОЙ В 0-105°  </t>
  </si>
  <si>
    <t>SIMFLEX С КРУГЛОЙ НОЖКОЙ, ДЛИННОЕ ПЛЕЧО УГОЛ 0-90 ГРАДУСОВ ХРОМИРОВАННЫЙ ТИП А</t>
  </si>
  <si>
    <t>SIMFLEX С КРУГЛОЙ НОЖКОЙ, ДЛИННОЕ ПЛЕЧО УГОЛ 0-90 ГРАДУСОВ ХРОМИРОВАННЫЙ ТИП В</t>
  </si>
  <si>
    <t>SIMFLEX С КРУГЛОЙ НОЖКОЙ, КОРОТКОЕ ПЛЕЧО УГОЛ 0-90 ГРАДУСОВ ХРОМИРОВАННЫЙ ТИП А</t>
  </si>
  <si>
    <t>SIMFLEX С КРУГЛОЙ НОЖКОЙ, КОРОТКОЕ ПЛЕЧО УГОЛ 0-90 ГРАДУСОВ ХРОМИРОВАННЫЙ ТИП В</t>
  </si>
  <si>
    <t>МЕХАНИЗМ SIMFLEX С КРУГЛОЙ НОЖ КОЙ,УГОЛ 90°,ТИП А,КОРОТКОЕ ПЛЕЧО,ХРОМИРОВАННЫЙ</t>
  </si>
  <si>
    <t>МЕХАНИЗМ SIMFLEX С КРУГЛОЙ НОЖ КОЙ,УГОЛ 90°,ТИП В,КОРОТКОЕ ПЛЕЧО,ХРОМИРОВАННЫЙ</t>
  </si>
  <si>
    <t>FRICOFLEX, 3 НМ МЕХАНИЗМ РЕГУЛИРОВКИ ДЛЯ ПОДГОЛОВНИКОВ И ПОДЛОКОТНИКОВ, 7 НМ</t>
  </si>
  <si>
    <t>FRICOFLEX, 5 НМ МЕХАНИЗМ РЕГУЛИРОВКИ ДЛЯ ПОДГОЛОВНИКОВ И ПОДЛОКОТНИКОВ, 7 НМ</t>
  </si>
  <si>
    <t>FRICOFLEX, 7 НМ МЕХАНИЗМ РЕГУЛИРОВКИ ДЛЯ ПОДГОЛОВНИКОВ И ПОДЛОКОТНИКОВ, 7 НМ</t>
  </si>
  <si>
    <t>FRICOFLEX, 10 НМ МЕХАНИЗМ РЕГУЛИРОВКИ ДЛЯ ПОДГОЛОВНИКОВ И ПОДЛОКОТНИКОВ</t>
  </si>
  <si>
    <t>FRICOFLEX С КРЕПЕЖНЫМ УГОЛКОМ 7 НМ А</t>
  </si>
  <si>
    <t>FRICOFLEX С КРЕПЕЖНЫМ УГОЛКОМ 7 НМ В</t>
  </si>
  <si>
    <t>FRICOSTRETCH 5 НМ 80 A МЕХАНИЗМ РЕГУЛИРОВКИ ДЛЯ ПОДГОЛОВНИКОВ</t>
  </si>
  <si>
    <t>FRICOSTRETCH 5 НМ 80 В МЕХАНИЗМ РЕГУЛИРОВКИ ДЛЯ ПОДГОЛОВНИКОВ</t>
  </si>
  <si>
    <t>FRICOSTRETCH 7 НМ 80 A МЕХАНИЗМ РЕГУЛИРОВКИ ДЛЯ ПОДГОЛОВНИКОВ</t>
  </si>
  <si>
    <t>FRICOSTRETCH 7 НМ 80 В МЕХАНИЗМ РЕГУЛИРОВКИ ДЛЯ ПОДГОЛОВНИКОВ</t>
  </si>
  <si>
    <t>FRICOSTRETCH 10 НМ 80 A МЕХАНИЗМ РЕГУЛИРОВКИ ДЛЯ ПОДГОЛОВНИКОВ</t>
  </si>
  <si>
    <t>FRICOSTRETCH 10 НМ 80 В МЕХАНИЗМ РЕГУЛИРОВКИ ДЛЯ ПОДГОЛОВНИКОВ</t>
  </si>
  <si>
    <t>ТЕЛЕСКОПИЧЕСКИЙ МЕХАНИЗМ ТРАНСФОРМАЦИИ RASTOMAT, 5 ПОЛОЖЕНИЙ</t>
  </si>
  <si>
    <t>ТЕЛЕСКОПИЧЕСКИЙ МЕХАНИЗМ ТРАНСФОРМАЦИИ RASTOMAT, 6 ПОЛОЖЕНИЙ</t>
  </si>
  <si>
    <t>ТЕЛЕСКОПИЧЕСКИЙ МЕХАНИЗМ ТРАНСФОРМАЦИИ RASTOMAT, 10 ПОЛОЖЕНИЙ</t>
  </si>
  <si>
    <t>ДИСТАНЦИОННАЯ ШАЙБА ДЛЯ МЕХАНИЗМА RASTOMAT</t>
  </si>
  <si>
    <t>ТЕЛЕСКОПИЧЕСКИЙ МЕХАНИЗМ ТРАНСФОРМАЦИИ RASTOMAT, С КРЕПЕЖНЫМ УГОЛКОМ, 5 ПОЛОЖЕНИЙ</t>
  </si>
  <si>
    <t>ТЕЛЕСКОПИЧЕСКИЙ МЕХАНИЗМ ТРАНСФОРМАЦИИ RASTOMAT, С КРЕПЕЖНЫМ УГОЛКОМ, 6 ПОЛОЖЕНИЙ</t>
  </si>
  <si>
    <t>ТЕЛЕСКОПИЧЕСКИЙ МЕХАНИЗМ ТРАНСФОРМАЦИИ RASTOMAT, С КРЕПЕЖНЫМ УГОЛКОМ, 10 ПОЛОЖЕНИЙ</t>
  </si>
  <si>
    <t>МЕХАНИЗМ ТРАНСФОРМАЦИИ ДЛЯ КРОВАТЕЙ MULTIFLEX, 13 ПОЛОЖЕНИЙ</t>
  </si>
  <si>
    <t>ВЕРХНЯЯ МОНТАЖНАЯ ПЛАНКА</t>
  </si>
  <si>
    <t>НИЖНЯЯ МОНТАЖНАЯ ПЛАНКА</t>
  </si>
  <si>
    <t>МЕХАНИЗМ ТРАНСФОРМАЦИИ ДЛЯ ПОДЛОКОТНИКОВ И ПОДГОЛОВНИКОВ FRANKOFLEX, 135#, 10 ПОЛОЖЕНИЙ</t>
  </si>
  <si>
    <t>МЕХАНИЗМ ТРАНСФОРМАЦИИ ДЛЯ ПОДЛОКОТНИКОВ И ПОДГОЛОВНИКОВ FRANKOFLEX, 180А, 3 ПОЛОЖЕНИЯ</t>
  </si>
  <si>
    <t>МЕХАНИЗМ ТРАНСФОРМАЦИИ ДЛЯ ПОДЛОКОТНИКОВ И ПОДГОЛОВНИКОВ FRANKOFLEX, 180А, 8 ПОЛОЖЕНИЙ</t>
  </si>
  <si>
    <t>МЕХАНИЗМ ТРАНСФОРМАЦИИ ДЛЯ ПОДЛОКОТНИКОВ И ПОДГОЛОВНИКОВ FRANKOFLEX, 90А, 8 ПОЛОЖЕНИЙ</t>
  </si>
  <si>
    <t>МЕХАНИЗМ ТРАНСФОРМАЦИИ ДЛЯ ПОДЛОКОТНИКОВ И ПОДГОЛОВНИКОВ FRANKOFLEX, 135°/4 ПОЛОЖЕНИЙ</t>
  </si>
  <si>
    <t>МЕХАНИЗМ ТРАНСФОРМАЦИИ ДЛЯ ПОДЛОКОТНИКОВ И ПОДГОЛОВНИКОВ FRANKOFLEX, Пружина135гр/3 ПОЛОЖЕНИЙ А</t>
  </si>
  <si>
    <t>МЕХАНИЗМ ТРАНСФОРМАЦИИ ДЛЯ ПОДЛОКОТНИКОВ И ПОДГОЛОВНИКОВ FRANKOFLEX, Пружина135гр/3 ПОЛОЖЕНИЙ В</t>
  </si>
  <si>
    <t>FRANKOSTRECH, ФУРНИТУРА ДЛЯ РЕГУЛИРОВКИ ПОДГОЛОВНИКА, 10 ПОЛОЖЕНИЙ, С ПРУЖИНОЙ, ТИП B</t>
  </si>
  <si>
    <t>МЕХАНИЗМ ТРАНСФОРМАЦИИ FRANKO STRETCH C ПРУЖИНОЙ,УГОЛ 90°/10 , НУЛЕВАЯ ПОЗИЦИЯ 90°,ТИП В</t>
  </si>
  <si>
    <t>FRANKOSTRECH, ФУРНИТУРА ДЛЯ РЕГУЛИРОВКИ ПОДГОЛОВНИКА, 10 ПОЛОЖЕНИЙ, С ПРУЖИНОЙ, ТИП А</t>
  </si>
  <si>
    <t>МЕХАНИЗМ ТРАНСФОРМАЦИИ FRANKO STRETCH C ПРУЖИНОЙ,УГОЛ 90°/10 , НУЛЕВАЯ ПОЗИЦИЯ 90°,ТИП А</t>
  </si>
  <si>
    <t>МЕХАНИЗМ ТРАНСФОРМАЦИИ ДЛЯ КРОВАТЕЙ MULTIFLEX С НИЖНИМ УГОЛКОМ,13 ПОЛОЖЕНИЙ</t>
  </si>
  <si>
    <t>МЕХАНИЗМ ТРАНСФОРМАЦИИ RASTOMAT,10 ПОЛОЖЕНИЙ</t>
  </si>
  <si>
    <t>VARIOFLEX С КРУГЛОЙ НОЖКОЙ, УГОЛ 0-105 ГРАДУСОВ ХРОМИРОВАННЫЙ</t>
  </si>
  <si>
    <t>VARIOFLEX С КРУГЛОЙ НОЖКОЙ, УГОЛ 255-360 ГРАДУСОВ ХРОМИРОВАННЫЙ</t>
  </si>
  <si>
    <t>VARIOFLEX С ПЛОСКОЙ НОЖКОЙ, УГОЛ 0-105 ГРАДУСОВ ХРОМИРОВАННЫЙ</t>
  </si>
  <si>
    <t>VARIOFLEX  С ПЛОСКОЙ НОЖКОЙ, УГОЛ 255-360 ГРАДУСОВ ХРОМИРОВАННЫЙ</t>
  </si>
  <si>
    <t>НИЖНИЙ УГОЛОК MULTIFLEX ДЛЯ ГОРИЗОНТАЛЬНОГО КРЕПЛЕНИЯ</t>
  </si>
  <si>
    <t>MULTIFLEX ВЕРХНИЙ УГОЛОК ДЛЯ МЕХАНИЗМА</t>
  </si>
  <si>
    <t>ВЕРХНИЙ УГОЛОК ДЛЯ МЕХАНИЗМА MULTIFLEX ВЕРТИКАЛЬНОГО КРЕПЛЕНИЯ</t>
  </si>
  <si>
    <t>МЕХАНИЗМ ТРАНСФОРМАЦИИ ДЛЯ КРОВАТЕЙ MULTIFLEX С НИЖНИМ УГОЛКОМ, 13 ПОЛОЖЕНИЙ</t>
  </si>
  <si>
    <t>MULTIFLEX С НИЖНИМ УГОЛКОМ, 6 ПОЛОЖЕНИЙ</t>
  </si>
  <si>
    <t>PRODECOR, РУЧКА LURO, МЕЖОСЕВОЕ РАССТОЯНИЕ 96 ММ, ПОД ОЛОВО</t>
  </si>
  <si>
    <t>fix.60 mm</t>
  </si>
  <si>
    <t>Actro YOU и Quadro YOU для деревянных ящиков (дно ЛДСП 16 мм)</t>
  </si>
  <si>
    <t>ПЕТЛЯ SENSYS 8687,УГОЛ 165ГР,ЧАШКА TH52D35,НАКЛАДНАЯ НАВЕСКА, (B12,5)</t>
  </si>
  <si>
    <t>ДЕМПФЕР SILENT SYSTEM SLIDELINE 55 / SLIDELINE 56, ДЛЯ ДЕРЕВЯННЫХ ДВЕРЕЙ</t>
  </si>
  <si>
    <t>КЛИН ПОДКЛАДНОЙ, ПЛАСТИК, КОРИЧНЕВЫЙ</t>
  </si>
  <si>
    <t>КОМПЛЕКТ ЯЩИКА AVANTECH YOU, H139,NL270,СЕРЕБРИСТЫЙ</t>
  </si>
  <si>
    <t>КОМПЛЕКТ ЯЩИКА AVANTECH YOU, H139,NL650,СЕРЕБРИСТЫЙ</t>
  </si>
  <si>
    <t>КОМПЛЕКТ ЯЩИКА AVANTECH YOU, H139,NL270,БЕЛЫЙ</t>
  </si>
  <si>
    <t>КОМПЛЕКТ ЯЩИКА AVANTECH YOU, H139,NL650,БЕЛЫЙ</t>
  </si>
  <si>
    <t>КОМПЛЕКТ ЯЩИКА AVANTECH YOU, H139,NL270,АНТРАЦИТ</t>
  </si>
  <si>
    <t>КОМПЛЕКТ ЯЩИКА AVANTECH YOU, H139,NL650,АНТРАЦИТ</t>
  </si>
  <si>
    <t>БОКОВИНА ЯЩИКА AVANTECH YOU, H139,NL270,СЕРЕБРИСТАЯ,ЛЕВАЯ</t>
  </si>
  <si>
    <t>БОКОВИНА ЯЩИКА AVANTECH YOU, H139,NL270,СЕРЕБРИСТАЯ,ПРАВАЯ</t>
  </si>
  <si>
    <t>БОКОВИНА ЯЩИКА AVANTECH YOU, H139,NL650,СЕРЕБРИСТАЯ,ЛЕВАЯ</t>
  </si>
  <si>
    <t>БОКОВИНА ЯЩИКА AVANTECH YOU, H139,NL650,СЕРЕБРИСТАЯ,ПРАВАЯ</t>
  </si>
  <si>
    <t>БОКОВИНА ЯЩИКА AVANTECH YOU, H139,NL270,БЕЛАЯ,ЛЕВАЯ</t>
  </si>
  <si>
    <t>БОКОВИНА ЯЩИКА AVANTECH YOU, H139,NL270,БЕЛАЯ,ПРАВАЯ</t>
  </si>
  <si>
    <t>БОКОВИНА ЯЩИКА AVANTECH YOU, H139,NL650,БЕЛАЯ,ЛЕВАЯ</t>
  </si>
  <si>
    <t>БОКОВИНА ЯЩИКА AVANTECH YOU, H139,NL650,БЕЛАЯ,ПРАВАЯ</t>
  </si>
  <si>
    <t>БОКОВИНА ЯЩИКА AVANTECH YOU, H139,NL270,АНТРАЦИТ,ЛЕВАЯ</t>
  </si>
  <si>
    <t>БОКОВИНА ЯЩИКА AVANTECH YOU, H139,NL270,АНТРАЦИТ,ПРАВАЯ</t>
  </si>
  <si>
    <t>БОКОВИНА ЯЩИКА AVANTECH YOU, H139,NL650,АНТРАЦИТ,ЛЕВАЯ</t>
  </si>
  <si>
    <t>БОКОВИНА ЯЩИКА AVANTECH YOU, H139,NL650,АНТРАЦИТ,ПРАВАЯ</t>
  </si>
  <si>
    <t>КОМПЛЕКТ НАПРАВЛЯЮЩИХ ACTRO SILENT SYSTEM ДЛЯ ARCITECH, 70КГ,NL500,KD16/EB15</t>
  </si>
  <si>
    <t>КОМПЛЕКТ НАПРАВЛЯЮЩИХ ACTRO SILENT SYSTEM ДЛЯ ARCITECH, 70КГ,NL550,KD16/EB15</t>
  </si>
  <si>
    <t>КОМПЛЕКТ НАПРАВЛЯЮЩИХ ACTRO SILENT SYSTEM ДЛЯ ARCITECH, 70КГ,NL650,KD16/EB15</t>
  </si>
  <si>
    <t>КОМПЛЕКТ НАПРАВЛЯЮЩИХ ACTRO SILENT SYSTEM ДЛЯ ARCITECH, 70КГ,NL500,KD18/EB13</t>
  </si>
  <si>
    <t>КОМПЛЕКТ НАПРАВЛЯЮЩИХ ACTRO SILENT SYSTEM ДЛЯ ARCITECH, 70КГ,NL550,KD18/EB13</t>
  </si>
  <si>
    <t>КОМПЛЕКТ НАПРАВЛЯЮЩИХ ACTRO SILENT SYSTEM ДЛЯ ARCITECH, 70КГ,NL650,KD18/EB13</t>
  </si>
  <si>
    <t>КОМПЛЕКТ МЕХАНИЗМА PUSH TO OPEN SILENT 70 ДЛЯ ARCITECH</t>
  </si>
  <si>
    <t>ОРГАНИЗАЦИЯ ORGATRAY 440 ДЛЯ AVANTECH YOU, ARCITECH, INNOTECH ATIRA, T370-440,B601-700,СЕРАЯ</t>
  </si>
  <si>
    <t>ОРГАНИЗАЦИЯ ORGATRAY 440 ДЛЯ AVANTECH YOU, ARCITECH, INNOTECH ATIRA, T441-520,B601-700,СЕРАЯ</t>
  </si>
  <si>
    <t>ОРГАНИЗАЦИЯ ORGATRAY 440 ДЛЯ AVANTECH YOU, ARCITECH, INNOTECH ATIRA, T370-440,B601-700,БЕЛАЯ</t>
  </si>
  <si>
    <t>ОРГАНИЗАЦИЯ ORGATRAY 440 ДЛЯ AVANTECH YOU, ARCITECH, INNOTECH ATIRA, T441-520,B601-700,БЕЛАЯ</t>
  </si>
  <si>
    <t>ОРГАНИЗАЦИЯ ORGATRAY 440 ДЛЯ AVANTECH YOU, ARCITECH, INNOTECH ATIRA, T370-440,B601-700,АНТРАЦИТ</t>
  </si>
  <si>
    <t>ОРГАНИЗАЦИЯ ORGATRAY 440 ДЛЯ AVANTECH YOU, ARCITECH, INNOTECH ATIRA, T441-520,B601-700,АНТРАЦИТ</t>
  </si>
  <si>
    <t>ПРЕДОХРАНИТЕЛЬ ОТ ДЕМОНТАЖА ДЛЯ QUADRO НАСАДНОГО МОНТАЖА ДЛЯ ДЕРЕВЯННЫХ ЯЩИКОВ, ЛЕВЫЙ</t>
  </si>
  <si>
    <t>ПРЕДОХРАНИТЕЛЬ ОТ ДЕМОНТАЖА ДЛЯ QUADRO НАСАДНОГО МОНТАЖА ДЛЯ ДЕРЕВЯННЫХ ЯЩИКОВ, ПРАВЫЙ</t>
  </si>
  <si>
    <t>Выбор монтажной ширины:</t>
  </si>
  <si>
    <t>Выберете монтажную ширину</t>
  </si>
  <si>
    <t>12,5 мм (EB)</t>
  </si>
  <si>
    <t>10,5 мм (EB)</t>
  </si>
  <si>
    <t>ПЕТЛЯ SENSYS 8687,УГОЛ 165ГР,ЧАШКА TH52D35,НА СРЕДНЮЮ СТЕНКУ(B3)</t>
  </si>
  <si>
    <t>ПЕТЛЯ SENSYS 8668 ДЛЯ АЛЮМИНИЕВЫХ РАМ, УГОЛ 95ГР, ЧАШКА TA32, НАКЛАДНАЯ НАВЕСКА(B12, 5)</t>
  </si>
  <si>
    <t>ПЕТЛЯ SENSYS 8645I,УГОЛ 110ГР,ЧАШКА TH52D35,НАКЛАДНАЯ НАВЕСКА, B12,5,ЧЕРНЫЙ ОБСИДИАН</t>
  </si>
  <si>
    <t>ПЕТЛЯ SENSYS 8645I,УГОЛ 110ГР,ЧАШКА TH52D35,ВКЛАДНАЯ НАВЕСКА, B-4,ЧЕРНЫЙ ОБСИДИАН</t>
  </si>
  <si>
    <t>ПЕТЛЯ SENSYS 8675,УГОЛ 110ГР,ЧАШКА TH52D35,НАКЛАДНАЯ НАВЕСКА, B12,5,ЧЕРНЫЙ ОБСИДИАН</t>
  </si>
  <si>
    <t>ПЕТЛЯ SENSYS 8675,УГОЛ 110ГР,ЧАШКА TH52D35,ВКЛАДНАЯ НАВЕСКА, B-4,ЧЕРНЫЙ ОБСИДИАН</t>
  </si>
  <si>
    <t>ПЕТЛЯ SENSYS 8631I,УГОЛ 95ГР,ЧАШКА TH52D35,НАКЛАДНАЯ НАВЕСКА, B12,5,ЧЕРНЫЙ ОБСИДИАН</t>
  </si>
  <si>
    <t>ПЕТЛЯ SENSYS 8631I,УГОЛ 95ГР,ЧАШКА TH52D35,ВКЛАДНАЯ НАВЕСКА, B-4,ЧЕРНЫЙ ОБСИДИАН</t>
  </si>
  <si>
    <t>ПЕТЛЯ SENSYS 8661,УГОЛ 95ГР,ЧАШКА TH52D35,НАКЛАДНАЯ НАВЕСКА, B12,5,ЧЕРНЫЙ ОБСИДИАН</t>
  </si>
  <si>
    <t>ПЕТЛЯ SENSYS 8661,УГОЛ 95ГР,ЧАШКА TH52D35,ВКЛАДНАЯ НАВЕСКА, B-4,ЧЕРНЫЙ ОБСИДИАН</t>
  </si>
  <si>
    <t>ПЕТЛЯ SENSYS 8646I,УГОЛ 110ГР,ЧАШКА TH52D35,НАКЛАДНАЯ НАВЕСКА, B12,5,ЧЕРНЫЙ ОБСИДИАН</t>
  </si>
  <si>
    <t>ПЕТЛЯ SENSYS 8646I,УГОЛ 110ГР,ЧАШКА TH52D35,ВКЛАДНАЯ НАВЕСКА, B-4,ЧЕРНЫЙ ОБСИДИАН</t>
  </si>
  <si>
    <t>ПЕТЛЯ SENSYS 8676,УГОЛ 110ГР,ЧАШКА TH52D35,НАКЛАДНАЯ НАВЕСКА, B12,5,ЧЕРНЫЙ ОБСИДИАН</t>
  </si>
  <si>
    <t>ПЕТЛЯ SENSYS 8676,УГОЛ 110ГР,ЧАШКА TH52D35,ВКЛАДНАЯ НАВЕСКА, B-4,ЧЕРНЫЙ ОБСИДИАН</t>
  </si>
  <si>
    <t>ПЕТЛЯ SENSYS 8657I,УГОЛ 165ГР,ЧАШКА TH52D35,НАКЛАДНАЯ НАВЕСКА, B12,5,ЧЕРНЫЙ ОБСИДИАН</t>
  </si>
  <si>
    <t>ПЕТЛЯ SENSYS 8687,УГОЛ 165ГР,ЧАШКА TH52D35,НАКЛАДНАЯ НАВЕСКА, B12,5,ЧЕРНЫЙ ОБСИДИАН</t>
  </si>
  <si>
    <t>ПЕТЛЯ SENSYS 8639I,W30,УГОЛ 95ГР,ЧАШКА TH52D35,НАКЛАДНАЯ НАВЕСКА, B2,ЧЕРНЫЙ ОБСИДИАН</t>
  </si>
  <si>
    <t>ПЕТЛЯ SENSYS 8669,W30,УГОЛ 95ГР,ЧАШКА TH52D35,НАКЛАДНАЯ НАВЕСКА, B2,ЧЕРНЫЙ ОБСИДИАН</t>
  </si>
  <si>
    <t>ПЕТЛЯ SENSYS 8639I,W45,УГОЛ 95ГР,ЧАШКА TH52D35,НАКЛАДНАЯ НАВЕСКА, B9,ЧЕРНЫЙ ОБСИДИАН</t>
  </si>
  <si>
    <t>ПЕТЛЯ SENSYS 8639I,W45,УГОЛ 95ГР,ЧАШКА TH52D35,НАКЛАДНАЯ НАВЕСКА, B-2,ЧЕРНЫЙ ОБСИДИАН</t>
  </si>
  <si>
    <t>ПЕТЛЯ SENSYS 8669,W45,УГОЛ 95ГР,ЧАШКА TH52D35,НАКЛАДНАЯ НАВЕСКА, B-2,ЧЕРНЫЙ ОБСИДИАН</t>
  </si>
  <si>
    <t>ПЕТЛЯ SENSYS 8669,W45,УГОЛ 95ГР,ЧАШКА TH52D35,НАКЛАДНАЯ НАВЕСКА, B9,ЧЕРНЫЙ ОБСИДИАН</t>
  </si>
  <si>
    <t>ПЕТЛЯ SENSYS 8639I,W90,УГОЛ 95ГР,ЧАШКА TH52D35,ВКЛАДНАЯ НАВЕСКА, B4,ЧЕРНЫЙ ОБСИДИАН</t>
  </si>
  <si>
    <t>ПЕТЛЯ SENSYS 8669,W90,УГОЛ 95ГР,ЧАШКА TH52D35,ВКЛАДНАЯ НАВЕСКА, B4,ЧЕРНЫЙ ОБСИДИАН</t>
  </si>
  <si>
    <t>ПЕТЛЯ SENSYS 8638I,УГОЛ 95ГР,ЧАШКА TA32,НАКЛАДНАЯ НАВЕСКА, B12,5,ЧЕРНЫЙ ОБСИДИАН</t>
  </si>
  <si>
    <t>ПЕТЛЯ INTERMAT 9930,УГОЛ 50ГР/65ГР,ЧАШКА TH52D35,НАКЛАДНАЯ НАВЕСКА, B24,ЧЕРНЫЙ ОБСИДИАН</t>
  </si>
  <si>
    <t>КОМПЛЕКТ МУФТЫ С ВИНТОМ, ДЛЯ ЧАШКИ ПЕТЛИ</t>
  </si>
  <si>
    <t>МОНТАЖНАЯ ПЛАНКА SYSTEM 8099, ТИП 1, D10, ПОД ПРИКЛЕИВАНИЕ</t>
  </si>
  <si>
    <t>МОНТАЖНАЯ ПЛАНКА SYSTEM 8099, ТИП 2, D10, ПОД ПРИКЛЕИВАНИЕ</t>
  </si>
  <si>
    <t>ПОЗИЦИОНИРУЮЩИЙ ШАБЛОН ДЛЯ АДАПТЕРА ПОД ПРИКЛЕИВАНИЕ SENSYS</t>
  </si>
  <si>
    <t>СРЕДНЯЯ ПЕТЛЯ 625 ДЛЯ СКЛАДНОЙ ДВЕРИ, НИКЕЛИРОВАННАЯ СТАЛЬ</t>
  </si>
  <si>
    <t>СРЕДНЯЯ ПЕТЛЯ ДЛЯ СКЛАДНОЙ ДВЕРИ, С РЕГУЛИРОВКОЙ ОСИ, ПОД ЗАПРЕСОВКУ</t>
  </si>
  <si>
    <t>КОМПЛЕКТ ФУРНИТУРЫ ДЛЯ ПОДЪЕМНО-ЗАДВИЖНЫХ СТВОРОК LIFT UP, ТОЛЩИНА СТВОРКИ 15-16 ММ, ПЛАСТИК, СЕРЫЙ</t>
  </si>
  <si>
    <t>КОМПЛЕКТ ФУРНИТУРЫ ДЛЯ ПОДЪЕМНО-ЗАДВИЖНЫХ СТВОРОК LIFT UP, ТОЛЩИНА СТВОРКИ 18-19 ММ, ПЛАСТИК, СЕРЫЙ</t>
  </si>
  <si>
    <t>ПОДЪЕМНЫЙ МЕХАНИЗМ LIFT JUNIOR, УГОЛ ОТКРЫВАНИЯ 75°, ЛЕВЫЙ, СТАЛЬ НИКЕЛЕРОВАННАЯ</t>
  </si>
  <si>
    <t>ПОДЪЕМНЫЙ МЕХАНИЗМ LIFT JUNIOR, УГОЛ ОТКРЫВАНИЯ 75°, ПРАВЫЙ, СТАЛЬ НИКЕЛЕРОВАННАЯ</t>
  </si>
  <si>
    <t>КРОНШТЕЙН НИЖНИЙ KH, L250</t>
  </si>
  <si>
    <t>ДИЗАЙН-ПРОФИЛЬ С ПОДСВЕТКОЙ ДЛЯ AVANTECH YOU, NL270/450, АНТРАЦИТ</t>
  </si>
  <si>
    <t>ДИЗАЙН-ПРОФИЛЬ С ПОДСВЕТКОЙ ДЛЯ AVANTECH YOU, NL450/550, АНТРАЦИТ</t>
  </si>
  <si>
    <t>ДИЗАЙН-ПРОФИЛЬ С ПОДСВЕТКОЙ ДЛЯ AVANTECH YOU, NL500, АНТРАЦИТ</t>
  </si>
  <si>
    <t>ДИЗАЙН-ПРОФИЛЬ С ПОДСВЕТКОЙ ДЛЯ AVANTECH YOU, NL550/650, АНТРАЦИТ</t>
  </si>
  <si>
    <t>ДИЗАЙН-ПРОФИЛЬ С ПОДСВЕТКОЙ ДЛЯ AVANTECH YOU, NL270/450, ПОД НЕРЖАВЕЮЩУЮ СТАЛЬ</t>
  </si>
  <si>
    <t>ДИЗАЙН-ПРОФИЛЬ С ПОДСВЕТКОЙ ДЛЯ AVANTECH YOU, NL450/550, ПОД НЕРЖАВЕЮЩУЮ СТАЛЬ</t>
  </si>
  <si>
    <t>ДИЗАЙН-ПРОФИЛЬ С ПОДСВЕТКОЙ ДЛЯ AVANTECH YOU, NL500, ПОД НЕРЖАВЕЮЩУЮ СТАЛЬ</t>
  </si>
  <si>
    <t>ДИЗАЙН-ПРОФИЛЬ С ПОДСВЕТКОЙ ДЛЯ AVANTECH YOU, NL550/650, ПОД НЕРЖАВЕЮЩУЮ СТАЛЬ</t>
  </si>
  <si>
    <t>КОМПЛЕКТ ПОДСВЕТКИ ДЛЯ НАДСТАВОК AVANTECH YOU INLAY</t>
  </si>
  <si>
    <t>ОРГАНИЗАЦИЯ ORGATRAY 440 ДЛЯ AVANTECH YOU, ARCITECH, INNOTECH ATIRA, T370-440,B901-1000,СЕРАЯ</t>
  </si>
  <si>
    <t>ОРГАНИЗАЦИЯ ORGATRAY 440 ДЛЯ AVANTECH YOU, ARCITECH, INNOTECH ATIRA, T370-440,B901-1000,БЕЛАЯ</t>
  </si>
  <si>
    <t>ОРГАНИЗАЦИЯ ORGATRAY 440 ДЛЯ AVANTECH YOU, ARCITECH, INNOTECH ATIRA, T441-520,B901-1000,БЕЛАЯ</t>
  </si>
  <si>
    <t>ОРГАНИЗАЦИЯ ORGATRAY 440 ДЛЯ AVANTECH YOU, ARCITECH, INNOTECH ATIRA, T370-440,B901-1000,АНТРАЦИТ</t>
  </si>
  <si>
    <t>ОРГАНИЗАЦИЯ ORGATRAY 440 ДЛЯ AVANTECH YOU, ARCITECH, INNOTECH ATIRA, T441-520,B901-1000,АНТРАЦИТ</t>
  </si>
  <si>
    <t>ВНУТРЕННЯЯ ОРГАНИЗАЦИЯ ORGATRAY 490 ДЛЯ INNOTECH ATIRA,KB450,NL470,ЦВЕТ СЕРЫЙ</t>
  </si>
  <si>
    <t>ВНУТРЕННЯЯ ОРГАНИЗАЦИЯ ORGATRAY 490 ДЛЯ INNOTECH ATIRA,KB450,NL520,ЦВЕТ СЕРЫЙ</t>
  </si>
  <si>
    <t>ВНУТРЕННЯЯ ОРГАНИЗАЦИЯ ORGATRAY 490 ДЛЯ INNOTECH ATIRA,KB450,NL470,ЦВЕТ БЕЛЫЙ</t>
  </si>
  <si>
    <t>ВНУТРЕННЯЯ ОРГАНИЗАЦИЯ ORGATRAY 490 ДЛЯ INNOTECH ATIRA,KB450,NL520,ЦВЕТ БЕЛЫЙ</t>
  </si>
  <si>
    <t>ВНУТРЕННЯЯ ОРГАНИЗАЦИЯ ORGATRAY 490 ДЛЯ INNOTECH ATIRA,KB450,NL470,ЦВЕТ АНТРАЦИТ</t>
  </si>
  <si>
    <t>ВНУТРЕННЯЯ ОРГАНИЗАЦИЯ ORGATRAY 490 ДЛЯ INNOTECH ATIRA,KB450,NL520,ЦВЕТ АНТРАЦИТ</t>
  </si>
  <si>
    <t>ПОПЕРЕЧНАЯ ВСТАВКА ORGATRAY 270,  ДЛЯ AVANTECH YOU/ARCITECH, KB600</t>
  </si>
  <si>
    <t>ПОПЕРЕЧНАЯ ВСТАВКА ORGATRAY 270,  ДЛЯ AVANTECH YOU/ARCITECH, KB1200</t>
  </si>
  <si>
    <t xml:space="preserve">ПОПЕРЕЧНАЯ ВСТАВКА ORGATRAY 270, ДЛЯ INNOTECH ATIRA,   W 600 x H 43 x L 89 </t>
  </si>
  <si>
    <t>ДЕРЖАТЕЛЬ НОЖЕЙ ORGATRAY 270 С МНОГОФУНКЦИОНАЛЬНЫМ ЛОТКОМ, ДЛЯ AVANTECH YOU, NL450</t>
  </si>
  <si>
    <t>ДЕРЖАТЕЛЬ НОЖЕЙ ORGATRAY 270 С МНОГОФУНКЦИОНАЛЬНЫМ ЛОТКОМ, ДЛЯ AVANTECH YOU, NL500</t>
  </si>
  <si>
    <t>ДЕРЖАТЕЛЬ НОЖЕЙ ORGATRAY 270 С МНОГОФУНКЦИОНАЛЬНЫМ ЛОТКОМ, ДЛЯ INNOTECH ATIRA,  NL470</t>
  </si>
  <si>
    <t>ДЕРЖАТЕЛЬ РУЛОНОВ ORGATRAY 270 С МНОГОФУНКЦИОНАЛЬНЫМ ЛОТКОМ, ДЛЯ AVANTECH YOU/ARCITECH,  NL450</t>
  </si>
  <si>
    <t>ДЕРЖАТЕЛЬ РУЛОНОВ ORGATRAY 270 С МНОГОФУНКЦИОНАЛЬНЫМ ЛОТКОМ, ДЛЯ AVANTECH YOU/ARCITECH,  NL500</t>
  </si>
  <si>
    <t>ДЕРЖАТЕЛЬ РУЛОНОВ ORGATRAY 270 С МНОГОФУНКЦИОНАЛЬНЫМ ЛОТКОМ, ДЛЯ INNOTECH ATIRA,  NL470</t>
  </si>
  <si>
    <t>ДЕРЖАТЕЛЬ СПЕЦИЙ ORGATRAY 270  С МНОГОФУНКЦИОНАЛЬНЫМ ЛОТКОМ, ДЛЯ AVANTECH YOU/ARCITECH,  NL450</t>
  </si>
  <si>
    <t>ДЕРЖАТЕЛЬ СПЕЦИЙ ORGATRAY 270  С МНОГОФУНКЦИОНАЛЬНЫМ ЛОТКОМ, ДЛЯ AVANTECH YOU/ARCITECH,  NL500</t>
  </si>
  <si>
    <t>ДЕРЖАТЕЛЬ СПЕЦИЙ ORGATRAY 270  С МНОГОФУНКЦИОНАЛЬНЫМ ЛОТКОМ, ДЛЯ INNOTECH ATIRA,  NL470</t>
  </si>
  <si>
    <t>ПРОТИВОСКОЛЬЗЯЩИЙ КОВРИК ДЛЯ INNOTECH ATIRA, NL520, L5000, АНТРАЦИТ</t>
  </si>
  <si>
    <t>ВЫДВИЖНАЯ КОРЗИНА ДЛЯ БЕЛЬЯ AVANTECH YOU PULL LAUNDRY 600</t>
  </si>
  <si>
    <t>ВЫДВИЖНАЯ КОРЗИНА ДЛЯ БЕЛЬЯ INNOTECH PULL LAUNDRY 600</t>
  </si>
  <si>
    <t>КОМПЛЕКТ НАПРАВЛЯЮЩИХ ACTRO 5D SILENT SYSTEM,XS/10 КГ,NL250,EB21</t>
  </si>
  <si>
    <t>КОМПЛЕКТ НАПРАВЛЯЮЩИХ ACTRO 5D SILENT SYSTEM,XS/10 КГ,NL300,EB21</t>
  </si>
  <si>
    <t>КОМПЛЕКТ НАПРАВЛЯЮЩИХ ACTRO 5D SILENT SYSTEM,XS/10 КГ,NL350,EB21</t>
  </si>
  <si>
    <t>КОМПЛЕКТ НАПРАВЛЯЮЩИХ ACTRO 5D SILENT SYSTEM,L/40 КГ,NL250,EB21</t>
  </si>
  <si>
    <t>КОМПЛЕКТ НАПРАВЛЯЮЩИХ ACTRO 5D SILENT SYSTEM,L/40 КГ,NL300,EB21</t>
  </si>
  <si>
    <t>КОМПЛЕКТ НАПРАВЛЯЮЩИХ ACTRO 5D SILENT SYSTEM,L/40 КГ,NL350,EB21</t>
  </si>
  <si>
    <t>КОМПЛЕКТ НАПРАВЛЯЮЩИХ ACTRO 5D SILENT SYSTEM,L/40 КГ,NL400,EB21</t>
  </si>
  <si>
    <t>КОМПЛЕКТ НАПРАВЛЯЮЩИХ ACTRO 5D SILENT SYSTEM,L/40 КГ,NL450,EB21</t>
  </si>
  <si>
    <t>КОМПЛЕКТ НАПРАВЛЯЮЩИХ ACTRO 5D SILENT SYSTEM,L/40 КГ,NL500,EB21</t>
  </si>
  <si>
    <t>КОМПЛЕКТ НАПРАВЛЯЮЩИХ ACTRO 5D SILENT SYSTEM,L/40 КГ,NL550,EB21</t>
  </si>
  <si>
    <t>КОМПЛЕКТ НАПРАВЛЯЮЩИХ ACTRO 5D SILENT SYSTEM,L/40 КГ,NL600,EB21</t>
  </si>
  <si>
    <t>КОМПЛЕКТ НАПРАВЛЯЮЩИХ ACTRO 5D SILENT SYSTEM,XL/70 КГ,NL450,EB21</t>
  </si>
  <si>
    <t>КОМПЛЕКТ НАПРАВЛЯЮЩИХ ACTRO 5D SILENT SYSTEM,XL/70 КГ,NL500,EB21</t>
  </si>
  <si>
    <t>КОМПЛЕКТ НАПРАВЛЯЮЩИХ ACTRO 5D SILENT SYSTEM,XL/70 КГ,NL550,EB21</t>
  </si>
  <si>
    <t>КОМПЛЕКТ НАПРАВЛЯЮЩИХ ACTRO 5D SILENT SYSTEM,XL/70 КГ,NL600,EB21</t>
  </si>
  <si>
    <t>КОМПЛЕКТ НАПРАВЛЯЮЩИХ ACTRO 5D SILENT SYSTEM,XL/70 КГ,NL650,EB21</t>
  </si>
  <si>
    <t>КОМПЛЕКТ НАПРАВЛЯЮЩИХ ACTRO 5D SILENT SYSTEM,XL/70 КГ,NL700,EB21</t>
  </si>
  <si>
    <t>КОМПЛЕКТ НАПРАВЛЯЮЩИХ ACTRO 5D SILENT SYSTEM,XL/70 КГ,NL750,EB21</t>
  </si>
  <si>
    <t>НАПРАВЛЯЮЩАЯ ACTRO 5D SILENT SYSTEM,XS/10 КГ,NL250,EB21,ЛЕВАЯ</t>
  </si>
  <si>
    <t>НАПРАВЛЯЮЩАЯ ACTRO 5D SILENT SYSTEM,XS/10 КГ,NL250,EB21,ПРАВАЯ</t>
  </si>
  <si>
    <t>НАПРАВЛЯЮЩАЯ ACTRO 5D SILENT SYSTEM,XS/10 КГ,NL300,EB21,ЛЕВАЯ</t>
  </si>
  <si>
    <t>НАПРАВЛЯЮЩАЯ ACTRO 5D SILENT SYSTEM,XS/10 КГ,NL300,EB21,ПРАВАЯ</t>
  </si>
  <si>
    <t>НАПРАВЛЯЮЩАЯ ACTRO 5D SILENT SYSTEM,XS/10 КГ,NL350,EB21,ЛЕВАЯ</t>
  </si>
  <si>
    <t>НАПРАВЛЯЮЩАЯ ACTRO 5D SILENT SYSTEM,XS/10 КГ,NL350,EB21,ПРАВАЯ</t>
  </si>
  <si>
    <t>НАПРАВЛЯЮЩАЯ ACTRO 5D SILENT SYSTEM,L/40 КГ,NL250,EB21,ЛЕВАЯ</t>
  </si>
  <si>
    <t>НАПРАВЛЯЮЩАЯ ACTRO 5D SILENT SYSTEM,L/40 КГ,NL250,EB21,ПРАВАЯ</t>
  </si>
  <si>
    <t>НАПРАВЛЯЮЩАЯ ACTRO 5D SILENT SYSTEM,L/40 КГ,NL300,EB21,ЛЕВАЯ</t>
  </si>
  <si>
    <t>НАПРАВЛЯЮЩАЯ ACTRO 5D SILENT SYSTEM,L/40 КГ,NL300,EB21,ПРАВАЯ</t>
  </si>
  <si>
    <t>НАПРАВЛЯЮЩАЯ ACTRO 5D SILENT SYSTEM,L/40 КГ,NL350,EB21,ЛЕВАЯ</t>
  </si>
  <si>
    <t>НАПРАВЛЯЮЩАЯ ACTRO 5D SILENT SYSTEM,L/40 КГ,NL350,EB21,ПРАВАЯ</t>
  </si>
  <si>
    <t>НАПРАВЛЯЮЩАЯ ACTRO 5D SILENT SYSTEM,L/40 КГ,NL400,EB21,ЛЕВАЯ</t>
  </si>
  <si>
    <t>НАПРАВЛЯЮЩАЯ ACTRO 5D SILENT SYSTEM,L/40 КГ,NL400,EB21,ПРАВАЯ</t>
  </si>
  <si>
    <t>НАПРАВЛЯЮЩАЯ ACTRO 5D SILENT SYSTEM,L/40 КГ,NL450,EB21,ЛЕВАЯ</t>
  </si>
  <si>
    <t>НАПРАВЛЯЮЩАЯ ACTRO 5D SILENT SYSTEM,L/40 КГ,NL450,EB21,ПРАВАЯ</t>
  </si>
  <si>
    <t>НАПРАВЛЯЮЩАЯ ACTRO 5D SILENT SYSTEM,L/40 КГ,NL500,EB21,ЛЕВАЯ</t>
  </si>
  <si>
    <t>НАПРАВЛЯЮЩАЯ ACTRO 5D SILENT SYSTEM,L/40 КГ,NL500,EB21,ПРАВАЯ</t>
  </si>
  <si>
    <t>НАПРАВЛЯЮЩАЯ ACTRO 5D SILENT SYSTEM,L/40 КГ,NL550,EB21,ЛЕВАЯ</t>
  </si>
  <si>
    <t>НАПРАВЛЯЮЩАЯ ACTRO 5D SILENT SYSTEM,L/40 КГ,NL550,EB21,ПРАВАЯ</t>
  </si>
  <si>
    <t>НАПРАВЛЯЮЩАЯ ACTRO 5D SILENT SYSTEM,L/40 КГ,NL600,EB21,ЛЕВАЯ</t>
  </si>
  <si>
    <t>НАПРАВЛЯЮЩАЯ ACTRO 5D SILENT SYSTEM,L/40 КГ,NL600,EB21,ПРАВАЯ</t>
  </si>
  <si>
    <t>НАПРАВЛЯЮЩАЯ ACTRO 5D SILENT SYSTEM,XL/70 КГ,NL450,EB21,ЛЕВАЯ</t>
  </si>
  <si>
    <t>НАПРАВЛЯЮЩАЯ ACTRO 5D SILENT SYSTEM,XL/70 КГ,NL450,EB21,ПРАВАЯ</t>
  </si>
  <si>
    <t>НАПРАВЛЯЮЩАЯ ACTRO 5D SILENT SYSTEM,XL/70 КГ,NL500,EB21,ЛЕВАЯ</t>
  </si>
  <si>
    <t>НАПРАВЛЯЮЩАЯ ACTRO 5D SILENT SYSTEM,XL/70 КГ,NL500,EB21,ПРАВАЯ</t>
  </si>
  <si>
    <t>НАПРАВЛЯЮЩАЯ ACTRO 5D SILENT SYSTEM,XL/70 КГ,NL550,EB21,ЛЕВАЯ</t>
  </si>
  <si>
    <t>НАПРАВЛЯЮЩАЯ ACTRO 5D SILENT SYSTEM,XL/70 КГ,NL550,EB21,ПРАВАЯ</t>
  </si>
  <si>
    <t>НАПРАВЛЯЮЩАЯ ACTRO 5D SILENT SYSTEM,XL/70 КГ,NL600,EB21,ЛЕВАЯ</t>
  </si>
  <si>
    <t>НАПРАВЛЯЮЩАЯ ACTRO 5D SILENT SYSTEM,XL/70 КГ,NL600,EB21,ПРАВАЯ</t>
  </si>
  <si>
    <t>НАПРАВЛЯЮЩАЯ ACTRO 5D SILENT SYSTEM,XL/70 КГ,NL650,EB21,ЛЕВАЯ</t>
  </si>
  <si>
    <t>НАПРАВЛЯЮЩАЯ ACTRO 5D SILENT SYSTEM,XL/70 КГ,NL650,EB21,ПРАВАЯ</t>
  </si>
  <si>
    <t>НАПРАВЛЯЮЩАЯ ACTRO 5D SILENT SYSTEM,XL/70 КГ,NL700,EB21,ЛЕВАЯ</t>
  </si>
  <si>
    <t>НАПРАВЛЯЮЩАЯ ACTRO 5D SILENT SYSTEM,XL/70 КГ,NL700,EB21,ПРАВАЯ</t>
  </si>
  <si>
    <t>НАПРАВЛЯЮЩАЯ ACTRO 5D SILENT SYSTEM,XL/70 КГ,NL750,EB21,ЛЕВАЯ</t>
  </si>
  <si>
    <t>НАПРАВЛЯЮЩАЯ ACTRO 5D SILENT SYSTEM,XL/70 КГ,NL750,EB21,ПРАВАЯ</t>
  </si>
  <si>
    <t>КОМПЛЕКТ ФИКСАТОРОВ ACTRO 5D ДЛЯ ДЕРЕВЯННЫХ ЯЩИКОВ</t>
  </si>
  <si>
    <t>ФИКСАТОР ACTRO 5D ДЛЯ ДЕРЕВЯННЫХ ЯЩИКОВ,ЛЕВЫЙ</t>
  </si>
  <si>
    <t>КОМПЛЕКТ ДЛЯ РЕГУЛИРОВКИ ПО ГЛУБИНЕ ACTRO 5D</t>
  </si>
  <si>
    <t>КОМПЛЕКТ ФУРНИТУРЫ TOPLINE XL ДЛЯ 2 ДВЕРЕЙ, STB19/17ММ, ТОЛЩИНА ДВЕРИ 18-30 ММ, 60КГ</t>
  </si>
  <si>
    <t>КОМПЛЕКТ ФУРНИТУРЫ TOPLINE XL ДЛЯ 2 ДВЕРЕЙ, STB19/17ММ, ТОЛЩИНА ДВЕРИ 22-30 ММ, 80КГ</t>
  </si>
  <si>
    <t>КОМПЛЕКТ ФУРНИТУРЫ TOPLINE XL ДЛЯ 2 ДВЕРЕЙ, STB19/17ММ, ТОЛЩИНА ДВЕРИ 32-40 ММ, 100КГ</t>
  </si>
  <si>
    <t>КОМПЛЕКТ ФУРНИТУРЫ TOPLINE XL ДЛЯ 2 ДВЕРЕЙ, STB19/17ММ, ТОЛЩИНА ДВЕРИ 40-50 ММ, 100КГ</t>
  </si>
  <si>
    <t>КОМПЛЕКТ ФУРНИТУРЫ TOPLINE XL ДЛЯ 3 ДВЕРЕЙ, STB19/17ММ, ТОЛЩИНА ДВЕРИ 18-30 ММ, 60КГ</t>
  </si>
  <si>
    <t>КОМПЛЕКТ ФУРНИТУРЫ TOPLINE XL ДЛЯ 3 ДВЕРЕЙ, STB19/17ММ, ТОЛЩИНА ДВЕРИ 22-30 ММ, 80КГ</t>
  </si>
  <si>
    <t>КОМПЛЕКТ ФУРНИТУРЫ TOPLINE XL ДЛЯ 3 ДВЕРЕЙ, STB19/17ММ, ТОЛЩИНА ДВЕРИ 32-40 ММ, 100КГ</t>
  </si>
  <si>
    <t>КОМПЛЕКТ ФУРНИТУРЫ TOPLINE XL ДЛЯ 3 ДВЕРЕЙ, STB19/17ММ, ТОЛЩИНА ДВЕРИ 40-50 ММ, 100КГ</t>
  </si>
  <si>
    <t>КОМПЛЕКТ ФУРНИТУРЫ TOPLINE XL ДЛЯ 4 ДВЕРЕЙ, STB19/17ММ, ТОЛЩИНА ДВЕРИ 18-30 ММ, 60КГ</t>
  </si>
  <si>
    <t>КОМПЛЕКТ ФУРНИТУРЫ TOPLINE XL ДЛЯ 4 ДВЕРЕЙ, STB19/17ММ, ТОЛЩИНА ДВЕРИ 22-30 ММ, 80КГ</t>
  </si>
  <si>
    <t>КОМПЛЕКТ ФУРНИТУРЫ TOPLINE XL ДЛЯ 4 ДВЕРЕЙ, STB19/17ММ, ТОЛЩИНА ДВЕРИ 32-40 ММ, 100КГ</t>
  </si>
  <si>
    <t>КОМПЛЕКТ SILENT SYSTEM TOPLINE XL ДЛЯ 2 ДВЕРЕЙ, 15-35 КГ</t>
  </si>
  <si>
    <t>КОМПЛЕКТ SILENT SYSTEM TOPLINE XL ДЛЯ 2 ДВЕРЕЙ, 30-80 КГ</t>
  </si>
  <si>
    <t>КОМПЛЕКТ SILENT SYSTEM TOPLINE XL ДЛЯ 2 ДВЕРЕЙ, 60-100 КГ</t>
  </si>
  <si>
    <t>КОМПЛЕКТ SILENT SYSTEM TOPLINE XL ДЛЯ 3 ДВЕРЕЙ, 15-35 КГ, С ЦЕНТРАЛЬНЫМ ДЕМПФЕРОМ</t>
  </si>
  <si>
    <t>КОМПЛЕКТ SILENT SYSTEM TOPLINE XL ДЛЯ 3 ДВЕРЕЙ, 30-80 КГ, С ЦЕНТРАЛЬНЫМ ДЕМПФЕРОМ</t>
  </si>
  <si>
    <t>КОМПЛЕКТ SILENT SYSTEM TOPLINE XL ДЛЯ 3 ДВЕРЕЙ, 60-100 КГ, С ЦЕНТРАЛЬНЫМ ДЕМПФЕРОМ</t>
  </si>
  <si>
    <t>КОМПЛЕКТ SILENT SYSTEM TOPLINE XL ДЛЯ 4 ДВЕРЕЙ, 15-35 КГ</t>
  </si>
  <si>
    <t>КОМПЛЕКТ SILENT SYSTEM TOPLINE XL ДЛЯ 4 ДВЕРЕЙ, 30-80 КГ</t>
  </si>
  <si>
    <t>КОМПЛЕКТ ПРОФИЛЕЙ TOPLINE XL STRONG/STB19.0, L2300, АЛЮМИНИЙ, АНОДИРОВАННЫЙ</t>
  </si>
  <si>
    <t>КОМПЛЕКТ ПРОФИЛЕЙ TOPLINE XL STRONG/STB19.0, L4000, АЛЮМИНИЙ, АНОДИРОВАННЫЙ</t>
  </si>
  <si>
    <t>ХОДОВОЙ ПРОФИЛЬ TOPLINE XL, STRONG, L2300, АЛЮМИНИЙ, АНОДИРОВАННЫЙ</t>
  </si>
  <si>
    <t>ХОДОВОЙ ПРОФИЛЬ TOPLINE XL, STRONG, L4050, АЛЮМИНИЙ, АНОДИРОВАННЫЙ</t>
  </si>
  <si>
    <t>ХОДОВОЙ ПРОФИЛЬ TOPLINE XL, STRONG, L5380, АЛЮМИНИЙ, АНОДИРОВАННЫЙ</t>
  </si>
  <si>
    <t>НАПРАВЛЯЮЩИЙ ПРОФИЛЬ STB19.0 ДЛЯ БЫСТРОГО МОНТАЖА, L2300, АЛЮМИНИЙ, АНОДИРОВАННЫЙ</t>
  </si>
  <si>
    <t>НАПРАВЛЯЮЩИЙ ПРОФИЛЬ STB19.0 ДЛЯ БЫСТРОГО МОНТАЖА, L4050, АЛЮМИНИЙ, АНОДИРОВАННЫЙ</t>
  </si>
  <si>
    <t>НАПРАВЛЯЮЩИЙ ПРОФИЛЬ STB19.0 ДЛЯ БЫСТРОГО МОНТАЖА, L5380, АЛЮМИНИЙ, АНОДИРОВАННЫЙ</t>
  </si>
  <si>
    <t>ФИКСАТОР ДЛЯ БЫСТРОГО МОНТАЖА ХОДОВОГО ПРОФИЛЯ TOPLINE XL</t>
  </si>
  <si>
    <t>ФИКСАТОР ДЛЯ БЫСТРОГО МОНТАЖА НАПРАВЛЯЮЩЕГО ПРОФИЛЯ TOPLINE XL</t>
  </si>
  <si>
    <t>ДЕКОРАТИВНЫЙ ПРОФИЛЬ TOPLINE XL ДЛЯ ПЕРЕДНЕЙ ДВЕРИ, L2000, ПЛАСТИК, ЦВЕТ СЕРЫЙ</t>
  </si>
  <si>
    <t>ДЕКОРАТИВНЫЙ ПРОФИЛЬ ГИБКИЙ, L2500, H25, ПОД ПРИКЛЕИВАНИЕ, ЦВЕТ ЧЕРНЫЙ</t>
  </si>
  <si>
    <t>ДЕКОРАТИВНЫЙ ПРОФИЛЬ ГИБКИЙ, L4000, H25, ПОД ПРИКЛЕИВАНИЕ, ЦВЕТ ЧЕРНЫЙ</t>
  </si>
  <si>
    <t>ДЕКОРАТИВНЫЙ ПРОФИЛЬ ГИБКИЙ, L2500, H25, ПОД ПРИКЛЕИВАНИЕ, ЦВЕТ БЕЛЫЙ</t>
  </si>
  <si>
    <t>ДЕКОРАТИВНЫЙ ПРОФИЛЬ ГИБКИЙ, L4000, H25, ПОД ПРИКЛЕИВАНИЕ, ЦВЕТ БЕЛЫЙ</t>
  </si>
  <si>
    <t>КОМПЛЕКТ ФУРНИТУРЫ TOPLINE L ДЛЯ 2 ДВЕРЕЙ, ПЕРЕДНЯЯ СЛЕВА, ТОЛЩИНА ДВЕРИ 10-16 ММ, 50КГ</t>
  </si>
  <si>
    <t>КОМПЛЕКТ ФУРНИТУРЫ TOPLINE L ДЛЯ 2 ДВЕРЕЙ, ПЕРЕДНЯЯ СЛЕВА, ТОЛЩИНА ДВЕРИ 18-30 ММ, 50КГ</t>
  </si>
  <si>
    <t>КОМПЛЕКТ ФУРНИТУРЫ TOPLINE L ДЛЯ 2 ДВЕРЕЙ, ПЕРЕДНЯЯ СПРАВА, ТОЛЩИНА ДВЕРИ 10-16 ММ, 50КГ</t>
  </si>
  <si>
    <t>КОМПЛЕКТ ФУРНИТУРЫ TOPLINE L ДЛЯ 2 ДВЕРЕЙ, ПЕРЕДНЯЯ СПРАВА, ТОЛЩИНА ДВЕРИ 18-30 ММ, 50КГ</t>
  </si>
  <si>
    <t>КОМПЛЕКТ ФУРНИТУРЫ TOPLINE L ДЛЯ 3 ДВЕРЕЙ, ТОЛЩИНА ДВЕРИ 10-16 ММ, 50КГ</t>
  </si>
  <si>
    <t>КОМПЛЕКТ ФУРНИТУРЫ TOPLINE L ДЛЯ 3 ДВЕРЕЙ, ТОЛЩИНА ДВЕРИ 18-30 ММ, 50КГ</t>
  </si>
  <si>
    <t>КОМПЛЕКТ SILENT SYSTEM TOPLINE L НА ЗАКРЫВАНИЕ, 2 ДВЕРИ, 50 КГ, НАД ВЕРХНЕЙ ПАНЕЛЬЮ</t>
  </si>
  <si>
    <t>КОМПЛЕКТ SILENT SYSTEM TOPLINE L НА ЗАКРЫВАНИЕ, 2 ДВЕРИ, 20 КГ, НАД ВЕРХНЕЙ ПАНЕЛЬЮ</t>
  </si>
  <si>
    <t>КОМПЛЕКТ SILENT SYSTEM TOPLINE L НА ЗАКРЫВАНИЕ, 3 ДВЕРИ, 50 КГ, НАД ВЕРХНЕЙ ПАНЕЛЬЮ</t>
  </si>
  <si>
    <t>КОМПЛЕКТ SILENT SYSTEM TOPLINE L НА ЗАКРЫВАНИЕ, 3 ДВЕРИ, 20 КГ, НАД ВЕРХНЕЙ ПАНЕЛЬЮ</t>
  </si>
  <si>
    <t>КОМПЛЕКТ SILENT SYSTEM TOPLINE L НА ОТКРЫВАНИЕ, 2 ДВЕРИ, 50 КГ</t>
  </si>
  <si>
    <t>КОМПЛЕКТ SILENT SYSTEM TOPLINE L НА ОТКРЫВАНИЕ, 2 ДВЕРИ, 20 КГ, ДЛЯ ДВЕРЕЙ ТОЛЩИНОЙ 10-12 ММ</t>
  </si>
  <si>
    <t>КОМПЛЕКТ SILENT SYSTEM TOPLINE L НА ОТКРЫВАНИЕ, 3/4 ДВЕРИ, 50КГ</t>
  </si>
  <si>
    <t>КОМПЛЕКТ SILENT SYSTEM TOPLINE L НА ОТКРЫВАНИЕ, 3 ДВЕРИ, 20 КГ, ДЛЯ ДВЕРЕЙ ТОЛЩИНОЙ 10-12 ММ</t>
  </si>
  <si>
    <t>КОМПЛЕКТ SILENT SYSTEM TOPLINE L НА СОУДАРЕНИЕ, 3 ДВЕРИ</t>
  </si>
  <si>
    <t>КОМПЛЕКТ ПРОФИЛЕЙ TOPLINE L/STB11, L2300, АЛЮМИНИЙ, АНОДИРОВАННЫЙ</t>
  </si>
  <si>
    <t>КОМПЛЕКТ ПРОФИЛЕЙ TOPLINE L/STB11, L4000, АЛЮМИНИЙ, АНОДИРОВАННЫЙ</t>
  </si>
  <si>
    <t>ДЕКОРАТИВНЫЙ ПРОФИЛЬ TOPLINE L ДЛЯ ПЕРЕДНЕЙ ДВЕРИ, L1500, ПЛАСТИК, ЦВЕТ СЕРЫЙ</t>
  </si>
  <si>
    <t>КОМПЛЕКТ КРЕПЕЖА ДЛЯ ПРОФИЛЕЙ ПОД ПРИКРУЧИВАНИЕ, ТОЛЩИНА ПАНЕЛИ 16-19 ММ</t>
  </si>
  <si>
    <t>КОМПЛЕКТ КРЕПЕЖА ДЛЯ ПРОФИЛЕЙ ПОД ПРИКРУЧИВАНИЕ, ТОЛЩИНА ПАНЕЛИ 20-22 ММ</t>
  </si>
  <si>
    <t>КОМПЛЕКТ КРЕПЕЖА ДЛЯ ПРОФИЛЕЙ ПОД ПРИКРУЧИВАНИЕ, ТОЛЩИНА ПАНЕЛИ 22-25 ММ</t>
  </si>
  <si>
    <t>ДЕКОРАТИВНЫЙ ПРОФИЛЬ ГИБКИЙ, L2500, H16, ПОД ПРИКЛЕИВАНИЕ, ЦВЕТ ЧЕРНЫЙ</t>
  </si>
  <si>
    <t>ДЕКОРАТИВНЫЙ ПРОФИЛЬ ГИБКИЙ, L4000, H16, ПОД ПРИКЛЕИВАНИЕ, ЦВЕТ ЧЕРНЫЙ</t>
  </si>
  <si>
    <t>ДЕКОРАТИВНЫЙ ПРОФИЛЬ ГИБКИЙ, L2500, H16, ПОД ПРИКЛЕИВАНИЕ, ЦВЕТ БЕЛЫЙ</t>
  </si>
  <si>
    <t>ДЕКОРАТИВНЫЙ ПРОФИЛЬ ГИБКИЙ, L4000, H16, ПОД ПРИКЛЕИВАНИЕ, ЦВЕТ БЕЛЫЙ</t>
  </si>
  <si>
    <t>КОМПЛЕКТ ФУРНИТУРЫ SLIDELINE M С ДЕМПФЕРОМ SILENT SYSTEM, 10 КГ</t>
  </si>
  <si>
    <t>КОМПЛЕКТ ФУРНИТУРЫ SLIDELINE M С ДЕМПФЕРОМ SILENT SYSTEM, 30 КГ</t>
  </si>
  <si>
    <t>КОМПЛЕКТ ФУРНИТУРЫ SLIDELINE M БЕЗ ДЕМПФЕРА SILENT SYSTEM, 30 КГ</t>
  </si>
  <si>
    <t>КОМПЛЕКТ ПРОФИЛЯ SLIDELINE M, L4000, H16, СЕРЕБРИСТЫЙ</t>
  </si>
  <si>
    <t>КОМПЛЕКТ ПРОФИЛЯ SLIDELINE M, L4000, H18, СЕРЕБРИСТЫЙ</t>
  </si>
  <si>
    <t>КОМПЛЕКТ ПРОФИЛЯ SLIDELINE M, L4000, H22, СЕРЕБРИСТЫЙ</t>
  </si>
  <si>
    <t>КОМПЛЕКТ ПРОФИЛЯ SLIDELINE M, L4000, H25, СЕРЕБРИСТЫЙ</t>
  </si>
  <si>
    <t>ДВОЙНОЙ КОМПЛЕКТ ПРОФИЛЕЙ SLIDELINE M, L4000, H16, СЕРЕБРИСТЫЙ</t>
  </si>
  <si>
    <t>ДВОЙНОЙ КОМПЛЕКТ ПРОФИЛЕЙ SLIDELINE M, L4000, H18, СЕРЕБРИСТЫЙ</t>
  </si>
  <si>
    <t>ДВОЙНОЙ КОМПЛЕКТ ПРОФИЛЕЙ SLIDELINE M, L4000, H22, СЕРЕБРИСТЫЙ</t>
  </si>
  <si>
    <t>ДВОЙНОЙ КОМПЛЕКТ ПРОФИЛЕЙ SLIDELINE M, L4000, H25, СЕРЕБРИСТЫЙ</t>
  </si>
  <si>
    <t>ДЕКОРАТИВНЫЙ ПРОФИЛЬ ГИБКИЙ SLIDELINE M, L2500, H16, ПОД ПРИКЛЕИВАНИЕ, ЦВЕТ СЕРЕБРИСТЫЙ</t>
  </si>
  <si>
    <t>ДЕКОРАТИВНЫЙ ПРОФИЛЬ ГИБКИЙ SLIDELINE M, L4000, H16, ПОД ПРИКЛЕИВАНИЕ, ЦВЕТ СЕРЕБРИСТЫЙ</t>
  </si>
  <si>
    <t>ДЕКОРАТИВНЫЙ ПРОФИЛЬ ГИБКИЙ SLIDELINE M, L2500, H18, ПОД ПРИКЛЕИВАНИЕ, ЦВЕТ СЕРЕБРИСТЫЙ</t>
  </si>
  <si>
    <t>ДЕКОРАТИВНЫЙ ПРОФИЛЬ ГИБКИЙ SLIDELINE M, L4000, H18, ПОД ПРИКЛЕИВАНИЕ, ЦВЕТ СЕРЕБРИСТЫЙ</t>
  </si>
  <si>
    <t>ДЕКОРАТИВНЫЙ ПРОФИЛЬ ГИБКИЙ SLIDELINE M, L2500, H22, ПОД ПРИКЛЕИВАНИЕ, ЦВЕТ СЕРЕБРИСТЫЙ</t>
  </si>
  <si>
    <t>ДЕКОРАТИВНЫЙ ПРОФИЛЬ ГИБКИЙ SLIDELINE M, L4000, H22, ПОД ПРИКЛЕИВАНИЕ, ЦВЕТ СЕРЕБРИСТЫЙ</t>
  </si>
  <si>
    <t>ДЕКОРАТИВНЫЙ ПРОФИЛЬ ГИБКИЙ SLIDELINE M, L2500, H25, ПОД ПРИКЛЕИВАНИЕ, ЦВЕТ СЕРЕБРИСТЫЙ</t>
  </si>
  <si>
    <t>ДЕКОРАТИВНЫЙ ПРОФИЛЬ ГИБКИЙ SLIDELINE M, L4000, H25, ПОД ПРИКЛЕИВАНИЕ, ЦВЕТ СЕРЕБРИСТЫЙ</t>
  </si>
  <si>
    <t>ДЕКОРАТИВНЫЙ ПРОФИЛЬ ГИБКИЙ SLIDELINE M, L2500, H18, ПОД ПРИКЛЕИВАНИЕ, ЦВЕТ ЧЕРНЫЙ</t>
  </si>
  <si>
    <t>ДЕКОРАТИВНЫЙ ПРОФИЛЬ ГИБКИЙ SLIDELINE M, L4000, H18, ПОД ПРИКЛЕИВАНИЕ, ЦВЕТ ЧЕРНЫЙ</t>
  </si>
  <si>
    <t>ДЕКОРАТИВНЫЙ ПРОФИЛЬ ГИБКИЙ SLIDELINE M, L2500, H22, ПОД ПРИКЛЕИВАНИЕ, ЦВЕТ ЧЕРНЫЙ</t>
  </si>
  <si>
    <t>ДЕКОРАТИВНЫЙ ПРОФИЛЬ ГИБКИЙ SLIDELINE M, L4000, H22, ПОД ПРИКЛЕИВАНИЕ, ЦВЕТ ЧЕРНЫЙ</t>
  </si>
  <si>
    <t>ДЕКОРАТИВНЫЙ ПРОФИЛЬ ГИБКИЙ SLIDELINE M, L2500, H18, ПОД ПРИКЛЕИВАНИЕ, ЦВЕТ БЕЛЫЙ</t>
  </si>
  <si>
    <t>ДЕКОРАТИВНЫЙ ПРОФИЛЬ ГИБКИЙ SLIDELINE M, L4000, H18, ПОД ПРИКЛЕИВАНИЕ, ЦВЕТ БЕЛЫЙ</t>
  </si>
  <si>
    <t>ДЕКОРАТИВНЫЙ ПРОФИЛЬ ГИБКИЙ SLIDELINE M, L2500, H22, ПОД ПРИКЛЕИВАНИЕ, ЦВЕТ БЕЛЫЙ</t>
  </si>
  <si>
    <t>ДЕКОРАТИВНЫЙ ПРОФИЛЬ ГИБКИЙ SLIDELINE M, L4000, H22, ПОД ПРИКЛЕИВАНИЕ, ЦВЕТ БЕЛЫЙ</t>
  </si>
  <si>
    <t>ДИСТАНЦИОННЫЙ ПРОФИЛЬ ГИБКИЙ SLIDELINE M, H16, ПОД ПРИКЛЕИВАНИЕ, ЦВЕТ СЕРЫЙ</t>
  </si>
  <si>
    <t>ДИСТАНЦИОННЫЙ ПРОФИЛЬ ГИБКИЙ SLIDELINE M, H22, ПОД ПРИКЛЕИВАНИЕ, ЦВЕТ СЕРЫЙ</t>
  </si>
  <si>
    <t>РЕГУЛИРУЕМЫЙ УПОР ДЛЯ ВЕРХНИХ ШКАФОВ, ПЛАСТИК, ЧЕРНЫЙ</t>
  </si>
  <si>
    <t>ДВОЙНОЙ КОМПЛЕКТ ПРОФИЛЕЙ SLIDELINE M, ВКЛАДНОЙ, L2500, ПОД ПРИКРУЧИВАНИЕ/ПРИКЛЕИВАНИЕ, СЕРЕБРИСТЫЙ</t>
  </si>
  <si>
    <t>ДВОЙНОЙ КОМПЛЕКТ ПРОФИЛЕЙ SLIDELINE M, ВКЛАДНОЙ, L2500, ПОД ЗАПРЕССОВКУ, СЕРЕБРИСТЫЙ</t>
  </si>
  <si>
    <t>ХОДОВОЙ ПРОФИЛЬ SLIDELINE M, ВКЛАДНОЙ, L4000, ПОД ПРИКРУЧИВАНИЕ/ПРИКЛЕИВАНИЕ, СЕРЕБРИСТЫЙ</t>
  </si>
  <si>
    <t>ХОДОВОЙ ПРОФИЛЬ SLIDELINE M, ВКЛАДНОЙ, L4000, ПОД ЗАПРЕССОВКУ, СЕРЕБРИСТЫЙ</t>
  </si>
  <si>
    <t>ХОДОВОЙ ЭЛЕМЕНТ SLIDELINE 55 PLUS ДЛЯ ВКЛАДНОЙ ДВЕРИ</t>
  </si>
  <si>
    <t>ХОДОВОЙ ЭЛЕМЕНТ SLIDELINE 55 PLUS ДЛЯ НАКЛАДНОЙ ДВЕРИ</t>
  </si>
  <si>
    <t>НАПРАВЛЯЮЩИЙ ЭЛЕМЕНТ SLIDELINE 55 PLUS ДЛЯ ВКЛАДНОЙ ДВЕРИ</t>
  </si>
  <si>
    <t>НАПРАВЛЯЮЩИЙ ЭЛЕМЕНТ SLIDELINE 55 PLUS ДЛЯ НАКЛАДНОЙ ДВЕРИ</t>
  </si>
  <si>
    <t>ХОДОВОЙ/НАПРАВЛЯЮЩИЙ ПРОФИЛЬ SLIDELINE 55/55 PLUS, L2000, ПЛАСТИК, ЦВЕТ КОРИЧНЕВЫЙ</t>
  </si>
  <si>
    <t>ХОДОВОЙ/НАПРАВЛЯЮЩИЙ ПРОФИЛЬ SLIDELINE 55/55 PLUS, L2500, ПЛАСТИК, ЦВЕТ КОРИЧНЕВЫЙ</t>
  </si>
  <si>
    <t>ХОДОВОЙ/НАПРАВЛЯЮЩИЙ ПРОФИЛЬ SLIDELINE 55/55 PLUS, L4000, ПЛАСТИК, ЦВЕТ БЕЛЫЙ</t>
  </si>
  <si>
    <t>ХОДОВОЙ/НАПРАВЛЯЮЩИЙ ПРОФИЛЬ SLIDELINE 55/55 PLUS, L4000, ПЛАСТИК, ЦВЕТ БЕЖЕВЫЙ</t>
  </si>
  <si>
    <t>ХОДОВОЙ/НАПРАВЛЯЮЩИЙ ПРОФИЛЬ SLIDELINE 55/55 PLUS, L4000, ПЛАСТИК, ЦВЕТ СЕРЫЙ</t>
  </si>
  <si>
    <t>ХОДОВОЙ/НАПРАВЛЯЮЩИЙ ПРОФИЛЬ SLIDELINE 55/55 PLUS, L4000, ПЛАСТИК, ЦВЕТ ЧЕРНЫЙ</t>
  </si>
  <si>
    <t>МЕЖДВЕРНЫЙ УПОР SLIDELINE 55 PLUS, ПОД ПРИКРУЧИВАНИЕ</t>
  </si>
  <si>
    <t>ХОДОВОЙ ЭЛЕМЕНТ SLIDELINE 56</t>
  </si>
  <si>
    <t>НАПРАВЛЯЮЩИЙ ЭЛЕМЕНТ SLIDELINE 56</t>
  </si>
  <si>
    <t>ХОДОВОЙ/НАПРАВЛЯЮЩИЙ ПРОФИЛЬ SLIDELINE 56, L3000, ПОД ЗАПРЕСCОВКУ, АЛЮМИНИЙ, БЕЗ ПОКРЫТИЯ</t>
  </si>
  <si>
    <t>КОМПЛЕКТ ФУРНИТУРЫ SYSLINE S С ДЕМПФЕРОМ SILENT SYSTEM, НА ЗАКРЫВАНИЕ И ОТКРЫВАНИЕ</t>
  </si>
  <si>
    <t>КОМПЛЕКТ ФУРНИТУРЫ SYSLINE S С ДЕМПФЕРОМ SILENT SYSTEM, НА ЗАКРЫВАНИЕ</t>
  </si>
  <si>
    <t>СРЕДНИЙ СТОПОР ДЛЯ ПЕРЕДНЕЙ ДВЕРИ TOPLINE 27</t>
  </si>
  <si>
    <t>ФИКСИРУЮЩИЙ ВИНТ М4Х14 ММ, ДЛЯ TOPLINE 27</t>
  </si>
  <si>
    <t>ВИНТ С ПОТАЙНОЙ ГОЛОВКОЙ, М5Х11</t>
  </si>
  <si>
    <t>КОМПЛЕКТ ФУРНИТУРЫ WINGLINE L, С НИЖНИМ НАПРАВЛЯЮЩИМ ЭЛЕМЕНТОМ, 12 КГ, САМОЗАКРЫВАНИЕ, L</t>
  </si>
  <si>
    <t>КОМПЛЕКТ ФУРНИТУРЫ WINGLINE L, С НИЖНИМ НАПРАВЛЯЮЩИМ ЭЛЕМЕНТОМ, 12 КГ, САМОЗАКРЫВАНИЕ, R</t>
  </si>
  <si>
    <t>КОМПЛЕКТ ФУРНИТУРЫ WINGLINE L, С НИЖНИМ НАПРАВЛЯЮЩИМ ЭЛЕМЕНТОМ, 25 КГ, САМОЗАКРЫВАНИЕ, L</t>
  </si>
  <si>
    <t>КОМПЛЕКТ ФУРНИТУРЫ WINGLINE L, С НИЖНИМ НАПРАВЛЯЮЩИМ ЭЛЕМЕНТОМ, 25 КГ, САМОЗАКРЫВАНИЕ, R</t>
  </si>
  <si>
    <t>КОМПЛЕКТ ФУРНИТУРЫ WINGLINE L, С НИЖНИМ НАПРАВЛЯЮЩИМ ЭЛЕМЕНТОМ, 12 КГ, БЕЗ САМОЗАКРЫВАНИЯ, L</t>
  </si>
  <si>
    <t>КОМПЛЕКТ ФУРНИТУРЫ WINGLINE L, С НИЖНИМ НАПРАВЛЯЮЩИМ ЭЛЕМЕНТОМ, 12 КГ, БЕЗ САМОЗАКРЫВАНИЯ, R</t>
  </si>
  <si>
    <t>КОМПЛЕКТ ФУРНИТУРЫ WINGLINE L, С НИЖНИМ НАПРАВЛЯЮЩИМ ЭЛЕМЕНТОМ, 25 КГ, БЕЗ САМОЗАКРЫВАНИЯ, L</t>
  </si>
  <si>
    <t>КОМПЛЕКТ ФУРНИТУРЫ WINGLINE L, С НИЖНИМ НАПРАВЛЯЮЩИМ ЭЛЕМЕНТОМ, 25 КГ, БЕЗ САМОЗАКРЫВАНИЯ, R</t>
  </si>
  <si>
    <t>КОМПЛЕКТ ФУРНИТУРЫ WINGLINE L, БЕЗ НИЖНЕГО НАПРАВЛЯЮЩЕГО ЭЛЕМЕНТА, 12 КГ, САМОЗАКРЫВАНИЕ, L</t>
  </si>
  <si>
    <t>КОМПЛЕКТ ФУРНИТУРЫ WINGLINE L, БЕЗ НИЖНЕГО НАПРАВЛЯЮЩЕГО ЭЛЕМЕНТА, 12 КГ, САМОЗАКРЫВАНИЕ, R</t>
  </si>
  <si>
    <t>КОМПЛЕКТ ФУРНИТУРЫ WINGLINE L, БЕЗ НИЖНЕГО НАПРАВЛЯЮЩЕГО ЭЛЕМЕНТА, 12 КГ, БЕЗ САМОЗАКРЫВАНИЯ, L</t>
  </si>
  <si>
    <t>КОМПЛЕКТ ФУРНИТУРЫ WINGLINE L, БЕЗ НИЖНЕГО НАПРАВЛЯЮЩЕГО ЭЛЕМЕНТА, 12 КГ, БЕЗ САМОЗАКРЫВАНИЯ, R</t>
  </si>
  <si>
    <t>КОМПЛЕКТ ПРОФИЛЕЙ WINGLINE L, L1200, С ПЕРФОРАЦИЕЙ, АЛЮМИНИЙ, АНОДИРОВАННЫЙ</t>
  </si>
  <si>
    <t>КОМПЛЕКТ ПРОФИЛЕЙ WINGLINE L, L2400, С ПЕРФОРАЦИЕЙ, АЛЮМИНИЙ, АНОДИРОВАННЫЙ</t>
  </si>
  <si>
    <t>ХОДОВОЙ ПРОФИЛЬ WINGLINE L, L1200, С ПЕРФОРАЦИЕЙ, АЛЮМИНИЙ, АНОДИРОВАННЫЙ</t>
  </si>
  <si>
    <t>ХОДОВОЙ ПРОФИЛЬ WINGLINE L, L2400, С ПЕРФОРАЦИЕЙ, АЛЮМИНИЙ, АНОДИРОВАННЫЙ</t>
  </si>
  <si>
    <t>МЕХАНИЗМ PUSH TO MOVE ДЛЯ WINGLINE L, ИСПОЛНЕНИЕ LIGHT, L</t>
  </si>
  <si>
    <t>МЕХАНИЗМ PUSH TO MOVE ДЛЯ WINGLINE L, ИСПОЛНЕНИЕ LIGHT, R</t>
  </si>
  <si>
    <t>МЕХАНИЗМ PUSH TO MOVE ДЛЯ WINGLINE L, ИСПОЛНЕНИЕ MEDIUM, L</t>
  </si>
  <si>
    <t>МЕХАНИЗМ PUSH TO MOVE ДЛЯ WINGLINE L, ИСПОЛНЕНИЕ MEDIUM, R</t>
  </si>
  <si>
    <t>МЕХАНИЗМ PUSH TO MOVE ДЛЯ WINGLINE L, ИСПОЛНЕНИЕ HEAVY, L</t>
  </si>
  <si>
    <t>МЕХАНИЗМ PUSH TO MOVE ДЛЯ WINGLINE L, ИСПОЛНЕНИЕ HEAVY, R</t>
  </si>
  <si>
    <t>МЕХАНИЧЕСКИЙ ФИКСАТОР ДЛЯ PUSH TO MOVE ДЛЯ WINGLINE L, ПОД ПРИКРУЧИВАНИЕ, СЕРЫЙ</t>
  </si>
  <si>
    <t>МАГНИТНЫЙ ФИКСАТОР ДЛЯ PUSH TO MOVE ДЛЯ WINGLINE L, ПОД ЗАПРЕСОВКУ, СЕРЫЙ</t>
  </si>
  <si>
    <t>МЕХАНИЗМ PULL TO MOVE SILENT ДЛЯ WINGLINE L, ИСПОЛНЕНИЕ LIGHT, L</t>
  </si>
  <si>
    <t>МЕХАНИЗМ PULL TO MOVE SILENT ДЛЯ WINGLINE L, ИСПОЛНЕНИЕ LIGHT, R</t>
  </si>
  <si>
    <t>МЕХАНИЗМ PULL TO MOVE SILENT ДЛЯ WINGLINE L, ИСПОЛНЕНИЕ MEDIUM, L</t>
  </si>
  <si>
    <t>МЕХАНИЗМ PULL TO MOVE SILENT ДЛЯ WINGLINE L, ИСПОЛНЕНИЕ MEDIUM, R</t>
  </si>
  <si>
    <t>МЕХАНИЗМ PULL TO MOVE SILENT ДЛЯ WINGLINE L, ИСПОЛНЕНИЕ HEAVY, L</t>
  </si>
  <si>
    <t>МЕХАНИЗМ PULL TO MOVE SILENT ДЛЯ WINGLINE L, ИСПОЛНЕНИЕ HEAVY, R</t>
  </si>
  <si>
    <t>НАПРАВЛЯЮЩИЙ УПОР ДЛЯ СКЛАДНОЙ ДВЕРИ, ПЛАСТИК, СЕРЫЙ</t>
  </si>
  <si>
    <t>КОМПЛЕКТ ФУРНИТУРЫ WINGLINE 230 ДЛЯ 1 СКЛАДНОЙ ДВЕРИ, ЛЕВЫЙ</t>
  </si>
  <si>
    <t>КОМПЛЕКТ ФУРНИТУРЫ WING 77 ДЛЯ 1 СКЛАДНОЙ ДВЕРИ С 2 СТВОРКАМИ</t>
  </si>
  <si>
    <t>КОМПЛЕКТ ФУРНИТУРЫ WING 77 ДЛЯ 1 СКЛАДНОЙ ДВЕРИ С 4 СТВОРКАМИ</t>
  </si>
  <si>
    <t>ХОДОВОЙ ПРОФИЛЬ WING 77, L3200, С ПЕРФОРАЦИЕЙ, АЛЮМИНИЙ, АНОДИРОВАННЫЙ</t>
  </si>
  <si>
    <t>НАПРАВЛЯЮЩИЙ ПРОФИЛЬ WING 77, L3200, С ПЕРФОРАЦИЕЙ, АЛЮМИНИЙ, АНОДИРОВАННЫЙ</t>
  </si>
  <si>
    <t>РУЧКА-ПРОФИЛЬ, ТОЛЩИНА ДВЕРИ 15-16 ММ, L2500, С ПЕРФОРАЦИЕЙ, СТАЛЬ, ЦВЕТ СЕРЕБРИСТЫЙ</t>
  </si>
  <si>
    <t>РУЧКА-ПРОФИЛЬ, ТОЛЩИНА ДВЕРИ 18-19 ММ, L2500, С ПЕРФОРАЦИЕЙ, СТАЛЬ, ЦВЕТ СЕРЕБРИСТЫЙ</t>
  </si>
  <si>
    <t>U-ОБРАЗНЫЙ КОНЦЕВОЙ ПРОФИЛЬ, ТОЛЩИНА ДВЕРИ 15-16 ММ, L2500, С ПЕРФОРАЦИЕЙ, СТАЛЬ, ЦВЕТ СЕРЕБРИСТЫЙ</t>
  </si>
  <si>
    <t>U-ОБРАЗНЫЙ КОНЦЕВОЙ ПРОФИЛЬ, ТОЛЩИНА ДВЕРИ 18-19 ММ, L2500, С ПЕРФОРАЦИЕЙ, СТАЛЬ, ЦВЕТ СЕРЕБРИСТЫЙ</t>
  </si>
  <si>
    <t>ПРОФИЛЬ КОНЦЕВОЙ, L2500, H17, С ПЕРФОРАЦИЕЙ, СТАЛЬ, ЦВЕТ СЕРЕБРИСТЫЙ</t>
  </si>
  <si>
    <t>ПРОФИЛЬ КОНЦЕВОЙ, L2500, H46, С ПЕРФОРАЦИЕЙ, СТАЛЬ, ЦВЕТ СЕРЕБРИСТЫЙ</t>
  </si>
  <si>
    <t>ЩЕТОЧНОЕ УПЛОТНЕНИЕ, 6,9/8 ММ, L2500, ЦВЕТ СЕРЫЙ</t>
  </si>
  <si>
    <t>КОМПЛЕКТ СОЕДИНИТЕЛЬНЫХ ПЛАСТИН ДЛЯ СБОРНЫХ ДВЕРЕЙ, МАЛЫЕ, СТАЛЬ, ОЦИНКОВАННАЯ</t>
  </si>
  <si>
    <t>КОМПЛЕКТ СОЕДИНИТЕЛЬНЫХ ПЛАСТИН ДЛЯ СБОРНЫХ ДВЕРЕЙ, БОЛЬШИЕ, СТАЛЬ, ОЦИНКОВАННАЯ</t>
  </si>
  <si>
    <t>КОМПЛЕКТ СТЯЖЕК-ВЫПРЯМИТЕЛЕЙ, АЛЮМИНИЙ</t>
  </si>
  <si>
    <t>ДИСТАНЦИОННЫЙ РОЛИК ДЛЯ РАЗДВИЖНЫХ ДВЕРЕЙ, УНИВЕРСАЛЬНЫЙ</t>
  </si>
  <si>
    <t>ДИСТАНЦИОННЫЙ РОЛИК ДЛЯ РАЗДВИЖНЫХ ДВЕРЕЙ, EB29, МОНТАЖ НА БОКОВУЮ ПАНЕЛЬ</t>
  </si>
  <si>
    <t>ДИСТАНЦИОННЫЙ РОЛИК ДЛЯ РАЗДВИЖНЫХ ДВЕРЕЙ, EB36, МОНТАЖ НА ЗАДНЮЮ ДВЕРЬ</t>
  </si>
  <si>
    <t>АДАПТЕР ДЛЯ МЕБЕЛЬНЫХ РУЧЕК ДЛЯ РАЗДВИЖНЫХ/СКЛАДНЫХ ДВЕРЕЙ, СТАЛЬ ХРОМИРОВАННАЯ, МАТОВАЯ</t>
  </si>
  <si>
    <t>РЕГУЛИРУЕМАЯ ОПОРА ДЛЯ ШКАФОВ, ВЫСОТА 60-80 ММ, КРЕПЛЕНИЕ НА БОКОВИНУ, ПЛАСТИК/СТАЛЬ</t>
  </si>
  <si>
    <t>КОМПЛЕКТ ДОПОЛНИТЕЛЬНОГО ДЕМПФЕРА SILENT SYSTEM</t>
  </si>
  <si>
    <t>РОЛИКОВАЯ ОПОРА РЕГУЛИРУЕМАЯ ПО ВЫСОТЕ, H102-122, D60</t>
  </si>
  <si>
    <t>СТАНОК BLUEMAX MINI ТИП 3, 1,1KW/400V/50HZ/3 ФАЗЫ, ПНЕВМО ХОД, С НОЖНЫМ ВЫКЛЮЧАТЕЛЕМ</t>
  </si>
  <si>
    <t>СТАНОК BLUEMAX MINI ТИП 3, 1,1KW/400V/50HZ/3 ФАЗЫ, ПНЕВМО ХОД</t>
  </si>
  <si>
    <t>СТАНОК BLUEMAX MINI ТИП 3, 1,1KW/230V/50HZ/3 ФАЗЫ, ПНЕВМО ХОД</t>
  </si>
  <si>
    <t>СТАНОК BLUEMAX MINI ТИП 2/6, 0,8KW/230V/50HZ/1 ФАЗА</t>
  </si>
  <si>
    <t>КОМПЛЕКТ УДЛИНИТЕЛЯ ЛИНЕЙНОГО УПОРА BLUEMAX MINI, L1500 ММ</t>
  </si>
  <si>
    <t>ПОВОРОТНАЯ СКОБА BLUEMAX MINI, ТИП 3</t>
  </si>
  <si>
    <t>СВЕРЛО ДЛЯ BLUEMAX, Ø 2 ММ, ЛЕВОЕ ВРАЩЕНИЕ</t>
  </si>
  <si>
    <t>СВЕРЛО ДЛЯ BLUEMAX, Ø 5 ММ, ЛЕВОЕ ВРАЩЕНИЕ</t>
  </si>
  <si>
    <t>СВЕРЛО ДЛЯ BLUEMAX, Ø 10 ММ, ЛЕВОЕ ВРАЩЕНИЕ</t>
  </si>
  <si>
    <t>СВЕРЛО ДЛЯ BLUEMAX, Ø 15 ММ, ПРАВОЕ ВРАЩЕНИЕ</t>
  </si>
  <si>
    <t>СВЕРЛО ДЛЯ BLUEMAX, Ø 20 ММ, ПРАВОЕ ВРАЩЕНИЕ</t>
  </si>
  <si>
    <t>СВЕРЛО ДЛЯ BLUEMAX, Ø 35 ММ, ПРАВОЕ ВРАЩЕНИЕ</t>
  </si>
  <si>
    <t>СВЕРЛО ДЛЯ BLUEMAX, Ø 40 ММ, ПРАВОЕ ВРАЩЕНИЕ</t>
  </si>
  <si>
    <t>МУФТА РЕДУКТОРА ДЛЯ СТАНКА BLUEMAX MINI (1552/2552)</t>
  </si>
  <si>
    <t>МОНТАЖНОЕ ПРИСПОСОБЛЕНИЕ AVANFIT 300 ДЛЯ AVANTECH YOU</t>
  </si>
  <si>
    <t>МОНТАЖНОЕ ПРИСПОСОБЛЕНИЕ AVANFIT 200 ДЛЯ AVANTECH YOU</t>
  </si>
  <si>
    <t>МОНТАЖНОЕ ПРИСПОСОБЛЕНИЕ AVANFIT 100 ДЛЯ AVANTECH YOU</t>
  </si>
  <si>
    <t>МОНТАЖНОЕ ПРИСПОСОБЛЕНИЕ INNOFIT 300 ДЛЯ INNOTECH/INNOTECH ATIRA</t>
  </si>
  <si>
    <t>МОНТАЖНОЕ ПРИСПОСОБЛЕНИЕ INNOFIT 100 ДЛЯ INNOTECH/INNOTECH ATIRA</t>
  </si>
  <si>
    <t>ИНСТРУМЕНТ ДЛЯ ЗАПРЕССОВКИ ФИКСИРУЮЩИХ ЭЛЕМЕНТОВ БОКОВИН ЯЩИКОВ</t>
  </si>
  <si>
    <t>ШИНА СВЕРЛИЛЬНОГО КОНДУКТОРА ACCURA, L1500, АЛЮМИНИЙ</t>
  </si>
  <si>
    <t>КОМПЛЕКТ УПОРОВ ДЛЯ СВЕРЛИЛЬНОГО КОНДУКТОРА ACCURA С РЕГУЛИРОВКОЙ</t>
  </si>
  <si>
    <t>СВЕРЛИЛЬНЫЙ ШАБЛОН ДЛЯ НАПРАВЛЯЮЩИХ, ПЛАСТИК</t>
  </si>
  <si>
    <t>СВЕРЛИЛЬНЫЙ КОНДУКТОР PRACTICA ДЛЯ ПЕРЕДНЕЙ ПАНЕЛИ AVANTECH YOU</t>
  </si>
  <si>
    <t>СВЕРЛИЛЬНЫЙ КОНДУКТОР PRACTICA ДЛЯ ПЕРЕДНЕЙ ПАНЕЛИ INNOTECH/INNOTECH ATIRA</t>
  </si>
  <si>
    <t>СВЕРЛИЛЬНЫЙ КОНДУКТОР PRACTICA 240 ДЛЯ ПЕРЕДНЕЙ ПАНЕЛИ AVANTECH YOU, H77</t>
  </si>
  <si>
    <t>СВЕРЛИЛЬНЫЙ КОНДУКТОР PRACTICA 250 ДЛЯ AVANTECH YOU</t>
  </si>
  <si>
    <t>СВЕРЛИЛЬНЫЙ КОНДУКТОР PRACTICA 265 ДЛЯ ПЕРЕДНЕЙ ПАНЕЛИ ВНУТР. ЯЩИКА  AVANTECH YOU</t>
  </si>
  <si>
    <t>СВЕРЛИЛЬНЫЙ КОНДУКТОР PRACTICA 275 ДЛЯ ЗАДНЕЙ СТЕНКИ AVANTECH YOU,H101-251</t>
  </si>
  <si>
    <t>СВЕРЛИЛЬНЫЙ КОНДУКТОР PRACTICA 295 ДЛЯ ЗАДНЕЙ СТЕНКИ AVANTECH YOU, H77</t>
  </si>
  <si>
    <t>СВЕРЛИЛЬНЫЙ КОНДУКТОР ДЛЯ МЕХАНИЗМОВ PUSH TO OPEN PIN/MAGNET ДЛЯ ПЕТЕЛЬ</t>
  </si>
  <si>
    <t>СВЕРЛИЛЬНЫЙ КОНДУКТОР BLUEJIG ACTRO YOU ДЛЯ НАПРАВЛЯЮЩИХ ACTRO 5D/ACTRO YOU</t>
  </si>
  <si>
    <t>ГИЛЬЗОВОЕ СВЕРЛО, Ø 2,5 ММ</t>
  </si>
  <si>
    <t>ГИЛЬЗОВОЕ СВЕРЛО, Ø 5 ММ</t>
  </si>
  <si>
    <t>ГИЛЬЗОВОЕ СВЕРЛО, Ø 8 ММ</t>
  </si>
  <si>
    <t>ГИЛЬЗОВОЕ СВЕРЛО, Ø 10 ММ</t>
  </si>
  <si>
    <t>СМЕННОЕ ГИЛЬЗОВОЕ СВЕРЛО, Ø 2,5 ММ</t>
  </si>
  <si>
    <t>СМЕННОЕ ГИЛЬЗОВОЕ СВЕРЛО, Ø 5 ММ</t>
  </si>
  <si>
    <t>СМЕННОЕ ГИЛЬЗОВОЕ СВЕРЛО, Ø 8 ММ</t>
  </si>
  <si>
    <t>СМЕННОЕ ГИЛЬЗОВОЕ СВЕРЛО, Ø 10 ММ</t>
  </si>
  <si>
    <t>ЦЕНТРИРУЮЩЕЕ СВЕРЛО, Ø 2,5 ММ</t>
  </si>
  <si>
    <t>ЦЕНТРИРУЮЩЕЕ СВЕРЛО, Ø 5 ММ</t>
  </si>
  <si>
    <t>МЕХАНИЗМ ТРАНСФОРМАЦИИ FRANKOFLEX, 180А, ДЛЯ СПИНКИ, 8 ПОЛОЖЕНИЙ, УСИЛЕННЫЙ</t>
  </si>
  <si>
    <t>МЕХАНИЗМ ТРАНСФОРМАЦИИ ДЛЯ ПОДЛОКОТНИКОВ И ПОДГОЛОВНИКОВ FRANKOFLEX, 90°/4 ПОЛОЖЕНИЙ</t>
  </si>
  <si>
    <t>МЕХАНИЗМ ТРАНСФОРМАЦИИ ДЛЯ ПОДЛОКОТНИКОВ И ПОДГОЛОВНИКОВ FRANKOFLEX, 90°/5 ПОЛОЖЕНИЙ</t>
  </si>
  <si>
    <t>РУЧКА-ПРОФИЛЬ, ТОЛЩИНА ДВЕРИ 15-16 ММ, L2500, С ПЕРФОРАЦИЕЙ, АЛЮМИНИЙ, АНОДИРОВАННЫЙ</t>
  </si>
  <si>
    <t>РУЧКА-ПРОФИЛЬ, ТОЛЩИНА ДВЕРИ 18-19 ММ, L2500, С ПЕРФОРАЦИЕЙ, АЛЮМИНИЙ, АНОДИРОВАННЫЙ</t>
  </si>
  <si>
    <t>U-ОБРАЗНЫЙ КОНЦЕВОЙ ПРОФИЛЬ, ТОЛЩИНА ДВЕРИ 15-16 ММ, L2500, С ПЕРФОРАЦИЕЙ, АЛЮМИНИЙ, АНОДИРОВАННЫЙ</t>
  </si>
  <si>
    <t>U-ОБРАЗНЫЙ КОНЦЕВОЙ ПРОФИЛЬ, ТОЛЩИНА ДВЕРИ 18-19 ММ, L2500, С ПЕРФОРАЦИЕЙ, АЛЮМИНИЙ, АНОДИРОВАННЫЙ</t>
  </si>
  <si>
    <t>ПРОФИЛЬ КОНЦЕВОЙ, L2500, H17, С ПЕРФОРАЦИЕЙ, АЛЮМИНИЙ, АНОДИРОВАННЫЙ</t>
  </si>
  <si>
    <t>ПРОФИЛЬ КОНЦЕВОЙ, L2500, H46, С ПЕРФОРАЦИЕЙ, АЛЮМИНИЙ, АНОДИРОВАННЫЙ</t>
  </si>
  <si>
    <t>Actro 5D (дно ЛДСП 16 мм)</t>
  </si>
  <si>
    <t>600 мм</t>
  </si>
  <si>
    <t>700 мм</t>
  </si>
  <si>
    <t>650 мм</t>
  </si>
  <si>
    <t>750 мм</t>
  </si>
  <si>
    <t>Выбор класса нагрузки:</t>
  </si>
  <si>
    <t>Выбор класса нагрузки</t>
  </si>
  <si>
    <t>Выбор длины направляющих</t>
  </si>
  <si>
    <t>Класс нагрузки XS (10 кг)</t>
  </si>
  <si>
    <t>Класс нагрузки L (40 кг)</t>
  </si>
  <si>
    <t>Класс нагрузки XL (70 кг)</t>
  </si>
  <si>
    <t>Выберите длину направляющих</t>
  </si>
  <si>
    <t>Actro 5D</t>
  </si>
  <si>
    <t>Класс нагрузки S (10 кг)</t>
  </si>
  <si>
    <t>Класс нагрузки М (30 кг)</t>
  </si>
  <si>
    <t>КОМПЛЕКТ НАПРАВЛЯЮЩИХ ACTRO YOU SILENT SYSTEM,10КГ, NL270,EB21</t>
  </si>
  <si>
    <t>КОМПЛЕКТ НАПРАВЛЯЮЩИХ ACTRO YOU SILENT SYSTEM,10КГ, NL300,EB21</t>
  </si>
  <si>
    <t>КОМПЛЕКТ НАПРАВЛЯЮЩИХ ACTRO YOU SILENT SYSTEM,10КГ, NL350,EB21</t>
  </si>
  <si>
    <t>КОМПЛЕКТ НАПРАВЛЯЮЩИХ ACTRO YOU SILENT SYSTEM,40КГ, NL270,EB21</t>
  </si>
  <si>
    <t>КОМПЛЕКТ НАПРАВЛЯЮЩИХ ACTRO YOU SILENT SYSTEM,40КГ, NL300,EB21</t>
  </si>
  <si>
    <t>КОМПЛЕКТ НАПРАВЛЯЮЩИХ ACTRO YOU SILENT SYSTEM,40КГ, NL350,EB21</t>
  </si>
  <si>
    <t>КОМПЛЕКТ НАПРАВЛЯЮЩИХ ACTRO YOU SILENT SYSTEM,40КГ, NL400,EB21</t>
  </si>
  <si>
    <t>КОМПЛЕКТ НАПРАВЛЯЮЩИХ ACTRO YOU SILENT SYSTEM,40КГ, NL450,EB21</t>
  </si>
  <si>
    <t>КОМПЛЕКТ НАПРАВЛЯЮЩИХ ACTRO YOU SILENT SYSTEM,40КГ, NL500,EB21</t>
  </si>
  <si>
    <t>КОМПЛЕКТ НАПРАВЛЯЮЩИХ ACTRO YOU SILENT SYSTEM,40КГ, NL550,EB21</t>
  </si>
  <si>
    <t>КОМПЛЕКТ НАПРАВЛЯЮЩИХ ACTRO YOU SILENT SYSTEM,40КГ, NL600,EB21</t>
  </si>
  <si>
    <t>КОМПЛЕКТ НАПРАВЛЯЮЩИХ ACTRO YOU SILENT SYSTEM,70КГ, NL450,EB21</t>
  </si>
  <si>
    <t>КОМПЛЕКТ НАПРАВЛЯЮЩИХ ACTRO YOU SILENT SYSTEM,70КГ, NL500,EB21</t>
  </si>
  <si>
    <t>КОМПЛЕКТ НАПРАВЛЯЮЩИХ ACTRO YOU SILENT SYSTEM,70КГ, NL550,EB21</t>
  </si>
  <si>
    <t>КОМПЛЕКТ НАПРАВЛЯЮЩИХ ACTRO YOU SILENT SYSTEM,70КГ, NL600,EB21</t>
  </si>
  <si>
    <t>КОМПЛЕКТ НАПРАВЛЯЮЩИХ ACTRO YOU SILENT SYSTEM,70КГ, NL650,EB21</t>
  </si>
  <si>
    <t>НАПРАВЛЯЮЩАЯ ACTRO YOU SILENT SYSTEM,40КГ,NL270,EB21,ЛЕВАЯ</t>
  </si>
  <si>
    <t>НАПРАВЛЯЮЩАЯ ACTRO YOU SILENT SYSTEM,40КГ,NL270,EB21,ПРАВАЯ</t>
  </si>
  <si>
    <t>НАПРАВЛЯЮЩАЯ ACTRO YOU SILENT SYSTEM,40КГ,NL300,EB21,ЛЕВАЯ</t>
  </si>
  <si>
    <t>НАПРАВЛЯЮЩАЯ ACTRO YOU SILENT SYSTEM,40КГ,NL300,EB21,ПРАВАЯ</t>
  </si>
  <si>
    <t>НАПРАВЛЯЮЩАЯ ACTRO YOU SILENT SYSTEM,40КГ,NL350,EB21,ЛЕВАЯ</t>
  </si>
  <si>
    <t>НАПРАВЛЯЮЩАЯ ACTRO YOU SILENT SYSTEM,40КГ,NL350,EB21,ПРАВАЯ</t>
  </si>
  <si>
    <t>НАПРАВЛЯЮЩАЯ ACTRO YOU SILENT SYSTEM,40КГ,NL400,EB21,ЛЕВАЯ</t>
  </si>
  <si>
    <t>НАПРАВЛЯЮЩАЯ ACTRO YOU SILENT SYSTEM,40КГ,NL400,EB21,ПРАВАЯ</t>
  </si>
  <si>
    <t>НАПРАВЛЯЮЩАЯ ACTRO YOU SILENT SYSTEM,40КГ,NL450,EB21,ЛЕВАЯ</t>
  </si>
  <si>
    <t>НАПРАВЛЯЮЩАЯ ACTRO YOU SILENT SYSTEM,40КГ,NL450,EB21,ПРАВАЯ</t>
  </si>
  <si>
    <t>НАПРАВЛЯЮЩАЯ QUADRO V6 20 SFD ДЛЯ INNOTECH ATIRA, 20 КГ, NL260, EB12,5, ЛЕВАЯ</t>
  </si>
  <si>
    <t>НАПРАВЛЯЮЩАЯ QUADRO V6 20 SFD ДЛЯ INNOTECH ATIRA, 20 КГ, NL260, EB12,5, ПРАВАЯ</t>
  </si>
  <si>
    <t>НАПРАВЛЯЮЩАЯ QUADRO V6 25 SFD ДЛЯ INNOTECH ATIRA, 25 КГ, NL300, EB12,5, ЛЕВАЯ</t>
  </si>
  <si>
    <t>НАПРАВЛЯЮЩАЯ QUADRO V6 25 SFD ДЛЯ INNOTECH ATIRA, 25 КГ, NL300, EB12,5, ПРАВАЯ</t>
  </si>
  <si>
    <t>НАПРАВЛЯЮЩАЯ QUADRO V6 30 SFD ДЛЯ INNOTECH ATIRA, 30 КГ, NL350, EB12,5, ЛЕВАЯ</t>
  </si>
  <si>
    <t>НАПРАВЛЯЮЩАЯ QUADRO V6 30 SFD ДЛЯ INNOTECH ATIRA, 30 КГ, NL350, EB12,5, ПРАВАЯ</t>
  </si>
  <si>
    <t>НАПРАВЛЯЮЩАЯ QUADRO V6 30 SFD ДЛЯ INNOTECH ATIRA, 30 КГ, NL420, EB12,5, ЛЕВАЯ</t>
  </si>
  <si>
    <t>НАПРАВЛЯЮЩАЯ QUADRO V6 30 SFD ДЛЯ INNOTECH ATIRA, 30 КГ, NL420, EB12,5, ПРАВАЯ</t>
  </si>
  <si>
    <t>НАПРАВЛЯЮЩАЯ QUADRO V6 30 SFD ДЛЯ INNOTECH ATIRA, 30 КГ, NL470, EB12,5, ЛЕВАЯ</t>
  </si>
  <si>
    <t>НАПРАВЛЯЮЩАЯ QUADRO V6 30 SFD ДЛЯ INNOTECH ATIRA, 30 КГ, NL470, EB12,5, ПРАВАЯ</t>
  </si>
  <si>
    <t>НАПРАВЛЯЮЩАЯ QUADRO V6 30 SFD ДЛЯ INNOTECH ATIRA, 30 КГ, NL520, EB12,5, ЛЕВАЯ</t>
  </si>
  <si>
    <t>НАПРАВЛЯЮЩАЯ QUADRO V6 30 SFD ДЛЯ INNOTECH ATIRA, 30 КГ, NL520, EB12,5, ПРАВАЯ</t>
  </si>
  <si>
    <t>НАПРАВЛЯЮЩАЯ QUADRO V6 20 SFD ДЛЯ INNOTECH ATIRA, 20 КГ, NL260, EB10,5, ЛЕВАЯ</t>
  </si>
  <si>
    <t>НАПРАВЛЯЮЩАЯ QUADRO V6 20 SFD ДЛЯ INNOTECH ATIRA, 20 КГ, NL260, EB10,5, ПРАВАЯ</t>
  </si>
  <si>
    <t>НАПРАВЛЯЮЩАЯ QUADRO V6 25 SFD ДЛЯ INNOTECH ATIRA, 25 КГ, NL300, EB10,5, ЛЕВАЯ</t>
  </si>
  <si>
    <t>НАПРАВЛЯЮЩАЯ QUADRO V6 25 SFD ДЛЯ INNOTECH ATIRA, 25 КГ, NL300, EB10,5, ПРАВАЯ</t>
  </si>
  <si>
    <t>НАПРАВЛЯЮЩАЯ QUADRO V6 30 SFD ДЛЯ INNOTECH ATIRA, 30 КГ, NL350, EB10,5, ЛЕВАЯ</t>
  </si>
  <si>
    <t>НАПРАВЛЯЮЩАЯ QUADRO V6 30 SFD ДЛЯ INNOTECH ATIRA, 30 КГ, NL350, EB10,5, ПРАВАЯ</t>
  </si>
  <si>
    <t>НАПРАВЛЯЮЩАЯ QUADRO V6 30 SFD ДЛЯ INNOTECH ATIRA, 30 КГ, NL420, EB10,5, ЛЕВАЯ</t>
  </si>
  <si>
    <t>НАПРАВЛЯЮЩАЯ QUADRO V6 30 SFD ДЛЯ INNOTECH ATIRA, 30 КГ, NL420, EB10,5, ПРАВАЯ</t>
  </si>
  <si>
    <t>НАПРАВЛЯЮЩАЯ QUADRO V6 30 SFD ДЛЯ INNOTECH ATIRA, 30 КГ, NL470, EB10,5, ЛЕВАЯ</t>
  </si>
  <si>
    <t>НАПРАВЛЯЮЩАЯ QUADRO V6 30 SFD ДЛЯ INNOTECH ATIRA, 30 КГ, NL470, EB10,5, ПРАВАЯ</t>
  </si>
  <si>
    <t>НАПРАВЛЯЮЩАЯ QUADRO V6 30 SFD ДЛЯ INNOTECH ATIRA, 30 КГ, NL520, EB10,5, ЛЕВАЯ</t>
  </si>
  <si>
    <t>НАПРАВЛЯЮЩАЯ QUADRO V6 30 SFD ДЛЯ INNOTECH ATIRA, 30 КГ, NL520, EB10,5, ПРАВАЯ</t>
  </si>
  <si>
    <t>КОМПЛЕКТ НАПРАВЛЯЮЩИХ QUADRO V6+ 50 SFD ДЛЯ INNOTECH ATIRA, NL420, EB12,5</t>
  </si>
  <si>
    <t>КОМПЛЕКТ НАПРАВЛЯЮЩИХ QUADRO V6+ 50 SFD ДЛЯ INNOTECH ATIRA, NL470,EB12,5</t>
  </si>
  <si>
    <t>КОМПЛЕКТ НАПРАВЛЯЮЩИХ QUADRO V6+ 50 SFD ДЛЯ INNOTECH ATIRA, NL520, EB12,5</t>
  </si>
  <si>
    <t>КОМПЛЕКТ НАПРАВЛЯЮЩИХ QUADRO V6+ 50 SFD ДЛЯ INNOTECH ATIRA, NL420, EB10,5</t>
  </si>
  <si>
    <t>КОМПЛЕКТ НАПРАВЛЯЮЩИХ QUADRO V6+ 50 SFD ДЛЯ INNOTECH ATIRA, NL470, EB10,5</t>
  </si>
  <si>
    <t>КОМПЛЕКТ НАПРАВЛЯЮЩИХ QUADRO V6+ 50 SFD ДЛЯ INNOTECH ATIRA, NL520, EB10,5</t>
  </si>
  <si>
    <t>ЛОТОК ORGATRAY 270, W135,5, L80, H43, БУК, АНТРАЦИТ</t>
  </si>
  <si>
    <t>ЛОТОК ORGATRAY 270, W135,5, L160, H43, БУК, АНТРАЦИТ</t>
  </si>
  <si>
    <t>КРЕСТООБРАЗНЫЙ РАЗДЕЛИТЕЛЬ ORGATRAY 270, W122,5, L147, H38, БУК, АНТРАЦИТ</t>
  </si>
  <si>
    <t>РАЗДЕЛИТЕЛЬ ORGATRAY 270, W123,5, H35, 2 шт., БУК, АНТРАЦИТ</t>
  </si>
  <si>
    <t>РАЗДЕЛИТЕЛЬ ORGATRAY 270, W106, H35, 2 шт., БУК, АНТРАЦИТ</t>
  </si>
  <si>
    <t>РАЗДЕЛИТЕЛЬ ORGATRAY 270, W103,5, H35, 2 шт., БУК, АНТРАЦИТ</t>
  </si>
  <si>
    <t>РАЗДЕЛИТЕЛЬ ORGATRAY 270, W93,5, H35, 2 шт., БУК, АНТРАЦИТ</t>
  </si>
  <si>
    <t>ДЕРЖАТЕЛЬ НОЖЕЙ ORGATRAY 270, ДЛЯ AVANTECH YOU/ARCITECH, NL450</t>
  </si>
  <si>
    <t>ДЕРЖАТЕЛЬ РУЛОНОВ ORGATRAY 270, ДЛЯ AVANTECH YOU/ARCITECH, NL450</t>
  </si>
  <si>
    <t>ДЕРЖАТЕЛЬ СПЕЦИЙ ORGATRAY 270, ДЛЯ AVANTECH YOU/ARCITECH, NL450</t>
  </si>
  <si>
    <t>ДЕРЖАТЕЛЬ СПЕЦИЙ ORGATRAY 270, ДЛЯ AVANTECH YOU/ARCITECH, NL500</t>
  </si>
  <si>
    <t>КРЕСТООБРАЗНЫЙ РАЗДЕЛИТЕЛЬ ORGASTORE 270, W214, L220,  H75, БУК, АНТРАЦИТ</t>
  </si>
  <si>
    <t>КОМПЛЕКТ НАПРАВЛЯЮЩИХ ACTRO 5D SILENT SYSTEM,XS/10 КГ,NL250, EB21</t>
  </si>
  <si>
    <t>КОМПЛЕКТ НАПРАВЛЯЮЩИХ ACTRO 5D SILENT SYSTEM,XS/10 КГ,NL300, EB21</t>
  </si>
  <si>
    <t>КОМПЛЕКТ НАПРАВЛЯЮЩИХ ACTRO 5D SILENT SYSTEM,XS/10 КГ,NL350, EB21</t>
  </si>
  <si>
    <t>КОМПЛЕКТ НАПРАВЛЯЮЩИХ ACTRO 5D SILENT SYSTEM,L/40 КГ,NL250, EB21</t>
  </si>
  <si>
    <t>КОМПЛЕКТ НАПРАВЛЯЮЩИХ ACTRO 5D SILENT SYSTEM,L/40 КГ,NL300, EB21</t>
  </si>
  <si>
    <t>КОМПЛЕКТ НАПРАВЛЯЮЩИХ ACTRO 5D SILENT SYSTEM,L/40 КГ,NL350, EB21</t>
  </si>
  <si>
    <t>КОМПЛЕКТ НАПРАВЛЯЮЩИХ ACTRO 5D SILENT SYSTEM,L/40 КГ,NL400, EB21</t>
  </si>
  <si>
    <t>КОМПЛЕКТ НАПРАВЛЯЮЩИХ ACTRO 5D SILENT SYSTEM,L/40 КГ,NL450, EB21</t>
  </si>
  <si>
    <t>КОМПЛЕКТ НАПРАВЛЯЮЩИХ ACTRO 5D SILENT SYSTEM,L/40 КГ,NL500, EB21</t>
  </si>
  <si>
    <t>КОМПЛЕКТ НАПРАВЛЯЮЩИХ ACTRO 5D SILENT SYSTEM,L/40 КГ,NL550, EB21</t>
  </si>
  <si>
    <t>КОМПЛЕКТ НАПРАВЛЯЮЩИХ ACTRO 5D SILENT SYSTEM,L/40 КГ,NL600, EB21</t>
  </si>
  <si>
    <t>КОМПЛЕКТ НАПРАВЛЯЮЩИХ ACTRO 5D SILENT SYSTEM,XL/70 КГ,NL450, EB21</t>
  </si>
  <si>
    <t>КОМПЛЕКТ НАПРАВЛЯЮЩИХ ACTRO 5D SILENT SYSTEM,XL/70 КГ,NL500, EB21</t>
  </si>
  <si>
    <t>КОМПЛЕКТ НАПРАВЛЯЮЩИХ ACTRO 5D SILENT SYSTEM,XL/70 КГ,NL550, EB21</t>
  </si>
  <si>
    <t>КОМПЛЕКТ НАПРАВЛЯЮЩИХ ACTRO 5D SILENT SYSTEM,XL/70 КГ,NL600, EB21</t>
  </si>
  <si>
    <t>КОМПЛЕКТ НАПРАВЛЯЮЩИХ ACTRO 5D SILENT SYSTEM,XL/70 КГ,NL650, EB21</t>
  </si>
  <si>
    <t>КОМПЛЕКТ НАПРАВЛЯЮЩИХ ACTRO 5D SILENT SYSTEM,XL/70 КГ,NL700, EB21</t>
  </si>
  <si>
    <t>КОМПЛЕКТ НАПРАВЛЯЮЩИХ ACTRO 5D SILENT SYSTEM,XL/70 КГ,NL750, EB21</t>
  </si>
  <si>
    <t>НАПРАВЛЯЮЩАЯ ACTRO 5D SILENT SYSTEM,XS/10 КГ,NL250,EB21, ЛЕВАЯ</t>
  </si>
  <si>
    <t>НАПРАВЛЯЮЩАЯ ACTRO 5D SILENT SYSTEM,XS/10 КГ,NL250,EB21, ПРАВАЯ</t>
  </si>
  <si>
    <t>НАПРАВЛЯЮЩАЯ ACTRO 5D SILENT SYSTEM,XS/10 КГ,NL300,EB21, ЛЕВАЯ</t>
  </si>
  <si>
    <t>НАПРАВЛЯЮЩАЯ ACTRO 5D SILENT SYSTEM,XS/10 КГ,NL300,EB21, ПРАВАЯ</t>
  </si>
  <si>
    <t>НАПРАВЛЯЮЩАЯ ACTRO 5D SILENT SYSTEM,XS/10 КГ,NL350,EB21, ЛЕВАЯ</t>
  </si>
  <si>
    <t>НАПРАВЛЯЮЩАЯ ACTRO 5D SILENT SYSTEM,XS/10 КГ,NL350,EB21, ПРАВАЯ</t>
  </si>
  <si>
    <t>НАПРАВЛЯЮЩАЯ ACTRO 5D SILENT SYSTEM,L/40 КГ,NL250,EB21, ЛЕВАЯ</t>
  </si>
  <si>
    <t>НАПРАВЛЯЮЩАЯ ACTRO 5D SILENT SYSTEM,L/40 КГ,NL250,EB21, ПРАВАЯ</t>
  </si>
  <si>
    <t>НАПРАВЛЯЮЩАЯ ACTRO 5D SILENT SYSTEM,L/40 КГ,NL300,EB21, ЛЕВАЯ</t>
  </si>
  <si>
    <t>НАПРАВЛЯЮЩАЯ ACTRO 5D SILENT SYSTEM,L/40 КГ,NL300,EB21, ПРАВАЯ</t>
  </si>
  <si>
    <t>НАПРАВЛЯЮЩАЯ ACTRO 5D SILENT SYSTEM,L/40 КГ,NL350,EB21, ЛЕВАЯ</t>
  </si>
  <si>
    <t>НАПРАВЛЯЮЩАЯ ACTRO 5D SILENT SYSTEM,L/40 КГ,NL350,EB21, ПРАВАЯ</t>
  </si>
  <si>
    <t>НАПРАВЛЯЮЩАЯ ACTRO 5D SILENT SYSTEM,L/40 КГ,NL400,EB21, ЛЕВАЯ</t>
  </si>
  <si>
    <t>НАПРАВЛЯЮЩАЯ ACTRO 5D SILENT SYSTEM,L/40 КГ,NL400,EB21, ПРАВАЯ</t>
  </si>
  <si>
    <t>НАПРАВЛЯЮЩАЯ ACTRO 5D SILENT SYSTEM,L/40 КГ,NL450,EB21, ЛЕВАЯ</t>
  </si>
  <si>
    <t>НАПРАВЛЯЮЩАЯ ACTRO 5D SILENT SYSTEM,L/40 КГ,NL450,EB21, ПРАВАЯ</t>
  </si>
  <si>
    <t>НАПРАВЛЯЮЩАЯ ACTRO 5D SILENT SYSTEM,L/40 КГ,NL500,EB21, ЛЕВАЯ</t>
  </si>
  <si>
    <t>НАПРАВЛЯЮЩАЯ ACTRO 5D SILENT SYSTEM,L/40 КГ,NL500,EB21, ПРАВАЯ</t>
  </si>
  <si>
    <t>НАПРАВЛЯЮЩАЯ ACTRO 5D SILENT SYSTEM,L/40 КГ,NL550,EB21, ЛЕВАЯ</t>
  </si>
  <si>
    <t>НАПРАВЛЯЮЩАЯ ACTRO 5D SILENT SYSTEM,L/40 КГ,NL550,EB21, ПРАВАЯ</t>
  </si>
  <si>
    <t>НАПРАВЛЯЮЩАЯ ACTRO 5D SILENT SYSTEM,L/40 КГ,NL600,EB21, ЛЕВАЯ</t>
  </si>
  <si>
    <t>НАПРАВЛЯЮЩАЯ ACTRO 5D SILENT SYSTEM,L/40 КГ,NL600,EB21, ПРАВАЯ</t>
  </si>
  <si>
    <t>НАПРАВЛЯЮЩАЯ ACTRO 5D SILENT SYSTEM,XL/70 КГ,NL450,EB21, ЛЕВАЯ</t>
  </si>
  <si>
    <t>НАПРАВЛЯЮЩАЯ ACTRO 5D SILENT SYSTEM,XL/70 КГ,NL450,EB21, ПРАВАЯ</t>
  </si>
  <si>
    <t>НАПРАВЛЯЮЩАЯ ACTRO 5D SILENT SYSTEM,XL/70 КГ,NL500,EB21, ЛЕВАЯ</t>
  </si>
  <si>
    <t>НАПРАВЛЯЮЩАЯ ACTRO 5D SILENT SYSTEM,XL/70 КГ,NL500,EB21, ПРАВАЯ</t>
  </si>
  <si>
    <t>НАПРАВЛЯЮЩАЯ ACTRO 5D SILENT SYSTEM,XL/70 КГ,NL550,EB21, ЛЕВАЯ</t>
  </si>
  <si>
    <t>НАПРАВЛЯЮЩАЯ ACTRO 5D SILENT SYSTEM,XL/70 КГ,NL550,EB21, ПРАВАЯ</t>
  </si>
  <si>
    <t>НАПРАВЛЯЮЩАЯ ACTRO 5D SILENT SYSTEM,XL/70 КГ,NL600,EB21, ЛЕВАЯ</t>
  </si>
  <si>
    <t>НАПРАВЛЯЮЩАЯ ACTRO 5D SILENT SYSTEM,XL/70 КГ,NL600,EB21, ПРАВАЯ</t>
  </si>
  <si>
    <t>НАПРАВЛЯЮЩАЯ ACTRO 5D SILENT SYSTEM,XL/70 КГ,NL650,EB21, ЛЕВАЯ</t>
  </si>
  <si>
    <t>НАПРАВЛЯЮЩАЯ ACTRO 5D SILENT SYSTEM,XL/70 КГ,NL650,EB21, ПРАВАЯ</t>
  </si>
  <si>
    <t>НАПРАВЛЯЮЩАЯ ACTRO 5D SILENT SYSTEM,XL/70 КГ,NL700,EB21, ЛЕВАЯ</t>
  </si>
  <si>
    <t>НАПРАВЛЯЮЩАЯ ACTRO 5D SILENT SYSTEM,XL/70 КГ,NL700,EB21, ПРАВАЯ</t>
  </si>
  <si>
    <t>НАПРАВЛЯЮЩАЯ ACTRO 5D SILENT SYSTEM,XL/70 КГ,NL750,EB21, ЛЕВАЯ</t>
  </si>
  <si>
    <t>НАПРАВЛЯЮЩАЯ ACTRO 5D SILENT SYSTEM,XL/70 КГ,NL750,EB21, ПРАВАЯ</t>
  </si>
  <si>
    <t>КОМПЛЕКТ ФИКСАТОРОВ ДЛЯ ВЫДВИЖНЫХ ПОЛОК С ACTRO 5D</t>
  </si>
  <si>
    <t>КОМПЛЕКТ СТОПОРА ДЛЯ ВЫДВИЖНОЙ ПОЛКИ В ОТКРЫТОМ ПОЛОЖЕНИИ, БЕЛЫЙ</t>
  </si>
  <si>
    <t>КОМПЛЕКТ СТОПОРА ДЛЯ ВЫДВИЖНОЙ ПОЛКИ В ОТКРЫТОМ ПОЛОЖЕНИИ, АНТРАЦИТ</t>
  </si>
  <si>
    <t>Длина дна 77мм</t>
  </si>
  <si>
    <t>Итог длины</t>
  </si>
  <si>
    <t>by Artemiev Ivan, upd: 15.05.2023</t>
  </si>
  <si>
    <t>Выбор системы:</t>
  </si>
  <si>
    <t>Выберете систему</t>
  </si>
  <si>
    <t>InnoTech</t>
  </si>
  <si>
    <t>OrgaTray 440 для платформы InnoTech/InnoTech Atira</t>
  </si>
  <si>
    <t>IT</t>
  </si>
  <si>
    <t>Atira</t>
  </si>
  <si>
    <t>Размер L</t>
  </si>
  <si>
    <t>Глубина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</si>
</sst>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164" formatCode="#.##\ &quot;мм&quot;"/>
    <numFmt numFmtId="165" formatCode="0.00\ &quot;мм&quot;;\ #.##\ &quot;мм&quot;"/>
    <numFmt numFmtId="166" formatCode="0.00\ &quot;кг&quot;;\ #.##\ &quot;кг&quot;"/>
    <numFmt numFmtId="167" formatCode="#,##0.00\ &quot;₽&quot;"/>
    <numFmt numFmtId="168" formatCode="0.0"/>
    <numFmt numFmtId="169" formatCode="#,##0.00_р_."/>
    <numFmt numFmtId="170" formatCode="0.00\ &quot;мм&quot;;\ #.00\ &quot;мм&quot;"/>
    <numFmt numFmtId="171" formatCode="0.00\ &quot;руб&quot;;\ #.##\ &quot;руб&quot;"/>
    <numFmt numFmtId="172" formatCode="0;\ #.00"/>
    <numFmt numFmtId="173" formatCode="0\ &quot;шт&quot;;_-@_-"/>
    <numFmt numFmtId="174" formatCode="0.00\ &quot;мм&quot;;_-@_-"/>
    <numFmt numFmtId="175" formatCode="0.00\ &quot;кг&quot;;\-0.00\ &quot;кг&quot;;;@"/>
    <numFmt numFmtId="176" formatCode="0.0_ ;[Red]\-0.0\ "/>
    <numFmt numFmtId="177" formatCode="#\ &quot;мм&quot;"/>
  </numFmts>
  <fonts count="33"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b/>
      <sz val="8"/>
      <name val="Arial Narrow"/>
      <family val="2"/>
      <charset val="204"/>
    </font>
    <font>
      <sz val="10"/>
      <name val="Arial Cyr"/>
      <charset val="204"/>
    </font>
    <font>
      <sz val="8"/>
      <name val="Calibri"/>
      <family val="2"/>
      <charset val="204"/>
      <scheme val="minor"/>
    </font>
    <font>
      <u/>
      <sz val="9.9"/>
      <color theme="10"/>
      <name val="Calibri"/>
      <family val="2"/>
      <charset val="204"/>
    </font>
    <font>
      <b/>
      <u/>
      <sz val="9.9"/>
      <color theme="1"/>
      <name val="Calibri"/>
      <family val="2"/>
      <charset val="204"/>
    </font>
    <font>
      <u/>
      <sz val="14"/>
      <color theme="1"/>
      <name val="Calibri"/>
      <family val="2"/>
      <charset val="204"/>
    </font>
    <font>
      <sz val="12"/>
      <color theme="1"/>
      <name val="Calibri"/>
      <family val="2"/>
      <charset val="204"/>
      <scheme val="minor"/>
    </font>
    <font>
      <b/>
      <sz val="12"/>
      <color theme="0"/>
      <name val="Calibri"/>
      <family val="2"/>
      <charset val="204"/>
      <scheme val="minor"/>
    </font>
    <font>
      <i/>
      <sz val="11"/>
      <color theme="1"/>
      <name val="Calibri"/>
      <family val="2"/>
      <charset val="204"/>
      <scheme val="minor"/>
    </font>
    <font>
      <i/>
      <sz val="10"/>
      <color theme="1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b/>
      <sz val="11"/>
      <color rgb="FFFF0000"/>
      <name val="Calibri"/>
      <family val="2"/>
      <charset val="204"/>
      <scheme val="minor"/>
    </font>
    <font>
      <b/>
      <sz val="11"/>
      <color theme="1"/>
      <name val="Arial"/>
      <family val="2"/>
      <charset val="204"/>
    </font>
    <font>
      <sz val="10"/>
      <color theme="1"/>
      <name val="Arial"/>
      <family val="2"/>
      <charset val="204"/>
    </font>
    <font>
      <sz val="9"/>
      <color theme="1"/>
      <name val="Arial"/>
      <family val="2"/>
      <charset val="204"/>
    </font>
    <font>
      <sz val="10"/>
      <color theme="1"/>
      <name val="Calibri"/>
      <family val="2"/>
      <charset val="204"/>
      <scheme val="minor"/>
    </font>
    <font>
      <b/>
      <u/>
      <sz val="11"/>
      <color rgb="FFFF0000"/>
      <name val="Calibri"/>
      <family val="2"/>
      <charset val="204"/>
      <scheme val="minor"/>
    </font>
    <font>
      <b/>
      <sz val="36"/>
      <color theme="1"/>
      <name val="Calibri"/>
      <family val="2"/>
      <charset val="204"/>
      <scheme val="minor"/>
    </font>
    <font>
      <b/>
      <sz val="26"/>
      <color theme="1"/>
      <name val="Calibri"/>
      <family val="2"/>
      <charset val="204"/>
      <scheme val="minor"/>
    </font>
    <font>
      <b/>
      <sz val="10"/>
      <color theme="1"/>
      <name val="Calibri"/>
      <family val="2"/>
      <charset val="204"/>
      <scheme val="minor"/>
    </font>
    <font>
      <sz val="11"/>
      <color theme="1"/>
      <name val="Calibrisans serif font "/>
      <charset val="204"/>
    </font>
    <font>
      <b/>
      <sz val="24"/>
      <color theme="0"/>
      <name val="Calibri"/>
      <family val="2"/>
      <charset val="204"/>
      <scheme val="minor"/>
    </font>
    <font>
      <b/>
      <sz val="24"/>
      <color theme="1"/>
      <name val="Calibri"/>
      <family val="2"/>
      <charset val="204"/>
      <scheme val="minor"/>
    </font>
    <font>
      <b/>
      <i/>
      <sz val="10"/>
      <color theme="1"/>
      <name val="Calibri"/>
      <family val="2"/>
      <charset val="204"/>
      <scheme val="minor"/>
    </font>
    <font>
      <b/>
      <sz val="14"/>
      <color rgb="FFFF0000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b/>
      <sz val="28"/>
      <color theme="0"/>
      <name val="Calibri"/>
      <family val="2"/>
      <charset val="204"/>
      <scheme val="minor"/>
    </font>
    <font>
      <b/>
      <sz val="18"/>
      <color theme="0"/>
      <name val="Calibri"/>
      <family val="2"/>
      <charset val="204"/>
      <scheme val="minor"/>
    </font>
    <font>
      <b/>
      <sz val="28"/>
      <color theme="0"/>
      <name val="Bahnschrift SemiBold"/>
      <family val="2"/>
      <charset val="204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18242B"/>
        <bgColor indexed="64"/>
      </patternFill>
    </fill>
  </fills>
  <borders count="6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thin">
        <color theme="0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5" fillId="0" borderId="0"/>
    <xf numFmtId="0" fontId="7" fillId="0" borderId="0" applyNumberFormat="0" applyFill="0" applyBorder="0" applyAlignment="0" applyProtection="0">
      <alignment vertical="top"/>
      <protection locked="0"/>
    </xf>
  </cellStyleXfs>
  <cellXfs count="633">
    <xf numFmtId="0" fontId="0" fillId="0" borderId="0" xfId="0"/>
    <xf numFmtId="0" fontId="0" fillId="2" borderId="0" xfId="0" applyFill="1"/>
    <xf numFmtId="0" fontId="0" fillId="2" borderId="1" xfId="0" applyFill="1" applyBorder="1"/>
    <xf numFmtId="0" fontId="0" fillId="2" borderId="0" xfId="0" applyFill="1" applyBorder="1"/>
    <xf numFmtId="164" fontId="0" fillId="2" borderId="1" xfId="0" applyNumberFormat="1" applyFill="1" applyBorder="1"/>
    <xf numFmtId="164" fontId="0" fillId="2" borderId="0" xfId="0" applyNumberFormat="1" applyFill="1" applyBorder="1"/>
    <xf numFmtId="0" fontId="0" fillId="2" borderId="5" xfId="0" applyFill="1" applyBorder="1"/>
    <xf numFmtId="0" fontId="0" fillId="2" borderId="6" xfId="0" applyFill="1" applyBorder="1"/>
    <xf numFmtId="0" fontId="0" fillId="2" borderId="0" xfId="0" applyFill="1" applyBorder="1" applyAlignment="1">
      <alignment horizontal="center"/>
    </xf>
    <xf numFmtId="164" fontId="0" fillId="2" borderId="0" xfId="0" applyNumberFormat="1" applyFill="1" applyBorder="1" applyAlignment="1">
      <alignment horizontal="center"/>
    </xf>
    <xf numFmtId="0" fontId="1" fillId="2" borderId="5" xfId="0" applyFont="1" applyFill="1" applyBorder="1" applyAlignment="1">
      <alignment horizontal="center"/>
    </xf>
    <xf numFmtId="0" fontId="1" fillId="2" borderId="5" xfId="0" applyFont="1" applyFill="1" applyBorder="1" applyAlignment="1">
      <alignment horizontal="center" wrapText="1"/>
    </xf>
    <xf numFmtId="0" fontId="2" fillId="2" borderId="1" xfId="0" applyFont="1" applyFill="1" applyBorder="1" applyAlignment="1">
      <alignment horizontal="center"/>
    </xf>
    <xf numFmtId="165" fontId="0" fillId="2" borderId="1" xfId="0" applyNumberFormat="1" applyFill="1" applyBorder="1"/>
    <xf numFmtId="2" fontId="0" fillId="2" borderId="1" xfId="0" applyNumberFormat="1" applyFill="1" applyBorder="1"/>
    <xf numFmtId="166" fontId="1" fillId="2" borderId="1" xfId="0" applyNumberFormat="1" applyFont="1" applyFill="1" applyBorder="1" applyAlignment="1"/>
    <xf numFmtId="49" fontId="4" fillId="0" borderId="9" xfId="0" applyNumberFormat="1" applyFont="1" applyFill="1" applyBorder="1" applyAlignment="1" applyProtection="1">
      <alignment horizontal="center" vertical="center" wrapText="1"/>
      <protection hidden="1"/>
    </xf>
    <xf numFmtId="49" fontId="4" fillId="0" borderId="7" xfId="0" applyNumberFormat="1" applyFont="1" applyFill="1" applyBorder="1" applyAlignment="1" applyProtection="1">
      <alignment horizontal="center" vertical="center" wrapText="1"/>
      <protection hidden="1"/>
    </xf>
    <xf numFmtId="0" fontId="0" fillId="0" borderId="0" xfId="0" applyFill="1"/>
    <xf numFmtId="0" fontId="3" fillId="0" borderId="0" xfId="0" applyFont="1"/>
    <xf numFmtId="170" fontId="0" fillId="2" borderId="1" xfId="0" applyNumberFormat="1" applyFill="1" applyBorder="1"/>
    <xf numFmtId="0" fontId="0" fillId="2" borderId="1" xfId="0" applyFill="1" applyBorder="1" applyAlignment="1">
      <alignment horizontal="center"/>
    </xf>
    <xf numFmtId="0" fontId="0" fillId="0" borderId="1" xfId="0" applyBorder="1"/>
    <xf numFmtId="0" fontId="0" fillId="5" borderId="1" xfId="0" applyFill="1" applyBorder="1"/>
    <xf numFmtId="0" fontId="0" fillId="5" borderId="1" xfId="0" applyFill="1" applyBorder="1" applyAlignment="1">
      <alignment wrapText="1"/>
    </xf>
    <xf numFmtId="0" fontId="8" fillId="2" borderId="0" xfId="2" applyFont="1" applyFill="1" applyAlignment="1" applyProtection="1">
      <alignment horizontal="right" vertical="center"/>
    </xf>
    <xf numFmtId="0" fontId="0" fillId="5" borderId="0" xfId="0" applyFill="1"/>
    <xf numFmtId="0" fontId="0" fillId="2" borderId="2" xfId="0" applyFill="1" applyBorder="1" applyAlignment="1">
      <alignment horizontal="left" vertical="center"/>
    </xf>
    <xf numFmtId="172" fontId="0" fillId="2" borderId="1" xfId="0" applyNumberFormat="1" applyFill="1" applyBorder="1" applyAlignment="1">
      <alignment horizontal="center"/>
    </xf>
    <xf numFmtId="0" fontId="1" fillId="2" borderId="1" xfId="0" applyFont="1" applyFill="1" applyBorder="1" applyAlignment="1">
      <alignment horizontal="center"/>
    </xf>
    <xf numFmtId="175" fontId="0" fillId="2" borderId="1" xfId="0" applyNumberFormat="1" applyFill="1" applyBorder="1"/>
    <xf numFmtId="175" fontId="0" fillId="4" borderId="1" xfId="0" applyNumberFormat="1" applyFill="1" applyBorder="1"/>
    <xf numFmtId="0" fontId="1" fillId="4" borderId="1" xfId="0" applyFont="1" applyFill="1" applyBorder="1" applyAlignment="1">
      <alignment horizontal="right"/>
    </xf>
    <xf numFmtId="0" fontId="0" fillId="2" borderId="1" xfId="0" applyFill="1" applyBorder="1" applyProtection="1">
      <protection locked="0"/>
    </xf>
    <xf numFmtId="164" fontId="0" fillId="2" borderId="5" xfId="0" applyNumberFormat="1" applyFill="1" applyBorder="1" applyProtection="1">
      <protection locked="0"/>
    </xf>
    <xf numFmtId="164" fontId="0" fillId="2" borderId="1" xfId="0" applyNumberFormat="1" applyFill="1" applyBorder="1" applyProtection="1">
      <protection locked="0"/>
    </xf>
    <xf numFmtId="164" fontId="0" fillId="2" borderId="6" xfId="0" applyNumberFormat="1" applyFill="1" applyBorder="1" applyProtection="1">
      <protection locked="0"/>
    </xf>
    <xf numFmtId="165" fontId="0" fillId="2" borderId="1" xfId="0" applyNumberFormat="1" applyFill="1" applyBorder="1" applyAlignment="1" applyProtection="1">
      <alignment horizontal="center"/>
      <protection locked="0"/>
    </xf>
    <xf numFmtId="0" fontId="0" fillId="2" borderId="0" xfId="0" applyFill="1" applyProtection="1"/>
    <xf numFmtId="0" fontId="0" fillId="2" borderId="1" xfId="0" applyFill="1" applyBorder="1" applyProtection="1"/>
    <xf numFmtId="0" fontId="0" fillId="2" borderId="0" xfId="0" applyFill="1" applyBorder="1" applyProtection="1"/>
    <xf numFmtId="164" fontId="0" fillId="2" borderId="0" xfId="0" applyNumberFormat="1" applyFill="1" applyBorder="1" applyProtection="1"/>
    <xf numFmtId="0" fontId="0" fillId="2" borderId="6" xfId="0" applyFill="1" applyBorder="1" applyProtection="1"/>
    <xf numFmtId="0" fontId="0" fillId="2" borderId="2" xfId="0" applyFill="1" applyBorder="1" applyProtection="1"/>
    <xf numFmtId="0" fontId="0" fillId="5" borderId="0" xfId="0" applyFill="1" applyProtection="1"/>
    <xf numFmtId="0" fontId="0" fillId="2" borderId="1" xfId="0" applyFill="1" applyBorder="1" applyAlignment="1">
      <alignment wrapText="1"/>
    </xf>
    <xf numFmtId="0" fontId="0" fillId="5" borderId="1" xfId="0" applyFill="1" applyBorder="1" applyProtection="1">
      <protection locked="0"/>
    </xf>
    <xf numFmtId="165" fontId="10" fillId="2" borderId="0" xfId="0" applyNumberFormat="1" applyFont="1" applyFill="1" applyBorder="1" applyAlignment="1">
      <alignment vertical="center" textRotation="90"/>
    </xf>
    <xf numFmtId="173" fontId="0" fillId="2" borderId="1" xfId="0" applyNumberFormat="1" applyFill="1" applyBorder="1" applyProtection="1">
      <protection locked="0"/>
    </xf>
    <xf numFmtId="174" fontId="0" fillId="2" borderId="1" xfId="0" applyNumberFormat="1" applyFill="1" applyBorder="1" applyProtection="1">
      <protection locked="0"/>
    </xf>
    <xf numFmtId="0" fontId="0" fillId="2" borderId="3" xfId="0" applyFill="1" applyBorder="1" applyProtection="1"/>
    <xf numFmtId="0" fontId="0" fillId="2" borderId="1" xfId="0" applyFill="1" applyBorder="1" applyAlignment="1" applyProtection="1">
      <alignment horizontal="center" vertical="center"/>
      <protection locked="0"/>
    </xf>
    <xf numFmtId="49" fontId="3" fillId="0" borderId="0" xfId="0" applyNumberFormat="1" applyFont="1"/>
    <xf numFmtId="0" fontId="1" fillId="2" borderId="1" xfId="0" applyFont="1" applyFill="1" applyBorder="1" applyAlignment="1">
      <alignment horizontal="center"/>
    </xf>
    <xf numFmtId="172" fontId="0" fillId="2" borderId="5" xfId="0" applyNumberFormat="1" applyFill="1" applyBorder="1" applyAlignment="1" applyProtection="1">
      <alignment horizontal="center" vertical="center"/>
      <protection locked="0"/>
    </xf>
    <xf numFmtId="0" fontId="0" fillId="2" borderId="4" xfId="0" applyFill="1" applyBorder="1" applyProtection="1"/>
    <xf numFmtId="172" fontId="0" fillId="2" borderId="19" xfId="0" applyNumberFormat="1" applyFill="1" applyBorder="1"/>
    <xf numFmtId="165" fontId="0" fillId="2" borderId="6" xfId="0" applyNumberFormat="1" applyFill="1" applyBorder="1" applyAlignment="1">
      <alignment horizontal="center"/>
    </xf>
    <xf numFmtId="0" fontId="0" fillId="2" borderId="2" xfId="0" applyFill="1" applyBorder="1"/>
    <xf numFmtId="0" fontId="0" fillId="2" borderId="3" xfId="0" applyFill="1" applyBorder="1"/>
    <xf numFmtId="0" fontId="0" fillId="2" borderId="4" xfId="0" applyFill="1" applyBorder="1"/>
    <xf numFmtId="0" fontId="0" fillId="2" borderId="6" xfId="0" applyFont="1" applyFill="1" applyBorder="1" applyAlignment="1">
      <alignment wrapText="1"/>
    </xf>
    <xf numFmtId="0" fontId="1" fillId="2" borderId="1" xfId="0" applyFont="1" applyFill="1" applyBorder="1" applyAlignment="1">
      <alignment horizontal="center"/>
    </xf>
    <xf numFmtId="0" fontId="0" fillId="2" borderId="0" xfId="0" applyFill="1" applyAlignment="1">
      <alignment horizontal="right" vertical="top"/>
    </xf>
    <xf numFmtId="0" fontId="12" fillId="2" borderId="0" xfId="0" applyFont="1" applyFill="1" applyAlignment="1">
      <alignment horizontal="left"/>
    </xf>
    <xf numFmtId="0" fontId="13" fillId="2" borderId="0" xfId="0" applyFont="1" applyFill="1" applyAlignment="1">
      <alignment horizontal="left"/>
    </xf>
    <xf numFmtId="0" fontId="13" fillId="2" borderId="0" xfId="0" applyFont="1" applyFill="1" applyAlignment="1">
      <alignment horizontal="left" vertical="top"/>
    </xf>
    <xf numFmtId="0" fontId="13" fillId="2" borderId="0" xfId="0" applyFont="1" applyFill="1" applyAlignment="1">
      <alignment horizontal="right" vertical="top"/>
    </xf>
    <xf numFmtId="0" fontId="13" fillId="2" borderId="0" xfId="0" applyFont="1" applyFill="1" applyAlignment="1">
      <alignment horizontal="right"/>
    </xf>
    <xf numFmtId="0" fontId="13" fillId="2" borderId="0" xfId="0" applyFont="1" applyFill="1" applyAlignment="1">
      <alignment horizontal="right" vertical="center"/>
    </xf>
    <xf numFmtId="0" fontId="13" fillId="2" borderId="0" xfId="0" applyFont="1" applyFill="1" applyAlignment="1">
      <alignment horizontal="left" vertical="center"/>
    </xf>
    <xf numFmtId="0" fontId="12" fillId="2" borderId="0" xfId="0" applyFont="1" applyFill="1" applyAlignment="1">
      <alignment horizontal="right" vertical="top"/>
    </xf>
    <xf numFmtId="0" fontId="1" fillId="2" borderId="1" xfId="0" applyFont="1" applyFill="1" applyBorder="1" applyAlignment="1">
      <alignment horizontal="center"/>
    </xf>
    <xf numFmtId="0" fontId="0" fillId="2" borderId="2" xfId="0" applyFill="1" applyBorder="1" applyAlignment="1">
      <alignment horizontal="center"/>
    </xf>
    <xf numFmtId="0" fontId="0" fillId="2" borderId="3" xfId="0" applyFill="1" applyBorder="1" applyAlignment="1">
      <alignment horizontal="center"/>
    </xf>
    <xf numFmtId="0" fontId="1" fillId="2" borderId="1" xfId="0" applyFont="1" applyFill="1" applyBorder="1" applyProtection="1">
      <protection locked="0"/>
    </xf>
    <xf numFmtId="0" fontId="0" fillId="5" borderId="0" xfId="0" applyFill="1" applyProtection="1">
      <protection locked="0"/>
    </xf>
    <xf numFmtId="0" fontId="0" fillId="2" borderId="0" xfId="0" applyFill="1" applyProtection="1">
      <protection locked="0"/>
    </xf>
    <xf numFmtId="0" fontId="1" fillId="2" borderId="0" xfId="0" applyFont="1" applyFill="1" applyProtection="1">
      <protection locked="0"/>
    </xf>
    <xf numFmtId="0" fontId="0" fillId="2" borderId="2" xfId="0" applyFill="1" applyBorder="1" applyProtection="1">
      <protection locked="0"/>
    </xf>
    <xf numFmtId="0" fontId="0" fillId="2" borderId="0" xfId="0" applyFill="1" applyBorder="1" applyProtection="1">
      <protection locked="0"/>
    </xf>
    <xf numFmtId="0" fontId="0" fillId="2" borderId="23" xfId="0" applyFill="1" applyBorder="1"/>
    <xf numFmtId="0" fontId="0" fillId="2" borderId="24" xfId="0" applyFill="1" applyBorder="1"/>
    <xf numFmtId="165" fontId="10" fillId="2" borderId="24" xfId="0" applyNumberFormat="1" applyFont="1" applyFill="1" applyBorder="1" applyAlignment="1">
      <alignment vertical="center" textRotation="90"/>
    </xf>
    <xf numFmtId="0" fontId="0" fillId="2" borderId="31" xfId="0" applyFill="1" applyBorder="1"/>
    <xf numFmtId="0" fontId="0" fillId="2" borderId="32" xfId="0" applyFill="1" applyBorder="1" applyAlignment="1">
      <alignment horizontal="center"/>
    </xf>
    <xf numFmtId="0" fontId="0" fillId="2" borderId="34" xfId="0" applyFill="1" applyBorder="1"/>
    <xf numFmtId="164" fontId="0" fillId="2" borderId="35" xfId="0" applyNumberFormat="1" applyFill="1" applyBorder="1" applyProtection="1">
      <protection locked="0"/>
    </xf>
    <xf numFmtId="0" fontId="1" fillId="2" borderId="31" xfId="0" applyFont="1" applyFill="1" applyBorder="1" applyAlignment="1">
      <alignment horizontal="center"/>
    </xf>
    <xf numFmtId="0" fontId="0" fillId="2" borderId="36" xfId="0" applyFill="1" applyBorder="1"/>
    <xf numFmtId="165" fontId="10" fillId="2" borderId="0" xfId="0" applyNumberFormat="1" applyFont="1" applyFill="1" applyBorder="1" applyAlignment="1">
      <alignment textRotation="90"/>
    </xf>
    <xf numFmtId="2" fontId="0" fillId="5" borderId="1" xfId="0" applyNumberFormat="1" applyFill="1" applyBorder="1" applyProtection="1">
      <protection locked="0"/>
    </xf>
    <xf numFmtId="165" fontId="1" fillId="2" borderId="0" xfId="0" applyNumberFormat="1" applyFont="1" applyFill="1" applyBorder="1" applyAlignment="1">
      <alignment horizontal="left" vertical="center"/>
    </xf>
    <xf numFmtId="165" fontId="10" fillId="2" borderId="23" xfId="0" applyNumberFormat="1" applyFont="1" applyFill="1" applyBorder="1" applyAlignment="1">
      <alignment vertical="center" textRotation="90"/>
    </xf>
    <xf numFmtId="165" fontId="1" fillId="2" borderId="23" xfId="0" applyNumberFormat="1" applyFont="1" applyFill="1" applyBorder="1" applyAlignment="1">
      <alignment horizontal="right"/>
    </xf>
    <xf numFmtId="0" fontId="0" fillId="2" borderId="25" xfId="0" applyFill="1" applyBorder="1"/>
    <xf numFmtId="0" fontId="0" fillId="2" borderId="26" xfId="0" applyFill="1" applyBorder="1"/>
    <xf numFmtId="0" fontId="0" fillId="2" borderId="27" xfId="0" applyFill="1" applyBorder="1"/>
    <xf numFmtId="164" fontId="0" fillId="2" borderId="33" xfId="0" applyNumberFormat="1" applyFill="1" applyBorder="1" applyProtection="1">
      <protection locked="0"/>
    </xf>
    <xf numFmtId="164" fontId="0" fillId="2" borderId="40" xfId="0" applyNumberFormat="1" applyFill="1" applyBorder="1" applyProtection="1">
      <protection locked="0"/>
    </xf>
    <xf numFmtId="0" fontId="0" fillId="0" borderId="1" xfId="0" applyFill="1" applyBorder="1" applyProtection="1">
      <protection locked="0"/>
    </xf>
    <xf numFmtId="0" fontId="0" fillId="2" borderId="2" xfId="0" applyFill="1" applyBorder="1" applyAlignment="1" applyProtection="1">
      <alignment horizontal="center"/>
    </xf>
    <xf numFmtId="0" fontId="0" fillId="2" borderId="3" xfId="0" applyFill="1" applyBorder="1" applyAlignment="1" applyProtection="1">
      <alignment horizontal="center"/>
    </xf>
    <xf numFmtId="0" fontId="1" fillId="2" borderId="0" xfId="0" applyFont="1" applyFill="1" applyProtection="1"/>
    <xf numFmtId="0" fontId="13" fillId="2" borderId="0" xfId="0" applyFont="1" applyFill="1" applyAlignment="1" applyProtection="1">
      <alignment horizontal="right" vertical="center"/>
    </xf>
    <xf numFmtId="0" fontId="13" fillId="2" borderId="0" xfId="0" applyFont="1" applyFill="1" applyAlignment="1" applyProtection="1">
      <alignment horizontal="left" vertical="center"/>
    </xf>
    <xf numFmtId="164" fontId="15" fillId="2" borderId="0" xfId="0" applyNumberFormat="1" applyFont="1" applyFill="1" applyBorder="1" applyAlignment="1" applyProtection="1">
      <alignment vertical="center"/>
    </xf>
    <xf numFmtId="164" fontId="0" fillId="2" borderId="0" xfId="0" applyNumberFormat="1" applyFill="1" applyBorder="1" applyAlignment="1" applyProtection="1">
      <alignment vertical="center"/>
    </xf>
    <xf numFmtId="0" fontId="0" fillId="2" borderId="32" xfId="0" applyFill="1" applyBorder="1" applyAlignment="1" applyProtection="1">
      <alignment horizontal="center"/>
    </xf>
    <xf numFmtId="164" fontId="15" fillId="2" borderId="12" xfId="0" applyNumberFormat="1" applyFont="1" applyFill="1" applyBorder="1" applyAlignment="1" applyProtection="1"/>
    <xf numFmtId="0" fontId="0" fillId="2" borderId="12" xfId="0" applyNumberFormat="1" applyFont="1" applyFill="1" applyBorder="1" applyAlignment="1" applyProtection="1"/>
    <xf numFmtId="164" fontId="1" fillId="2" borderId="12" xfId="0" applyNumberFormat="1" applyFont="1" applyFill="1" applyBorder="1" applyAlignment="1" applyProtection="1"/>
    <xf numFmtId="0" fontId="1" fillId="2" borderId="0" xfId="0" applyFont="1" applyFill="1" applyBorder="1" applyProtection="1"/>
    <xf numFmtId="0" fontId="0" fillId="2" borderId="14" xfId="0" applyFill="1" applyBorder="1" applyProtection="1"/>
    <xf numFmtId="164" fontId="0" fillId="2" borderId="14" xfId="0" applyNumberFormat="1" applyFill="1" applyBorder="1" applyProtection="1"/>
    <xf numFmtId="0" fontId="0" fillId="2" borderId="12" xfId="0" applyFill="1" applyBorder="1" applyProtection="1"/>
    <xf numFmtId="0" fontId="0" fillId="2" borderId="12" xfId="0" applyNumberFormat="1" applyFill="1" applyBorder="1" applyProtection="1"/>
    <xf numFmtId="0" fontId="1" fillId="2" borderId="12" xfId="0" applyNumberFormat="1" applyFont="1" applyFill="1" applyBorder="1" applyProtection="1"/>
    <xf numFmtId="0" fontId="1" fillId="2" borderId="12" xfId="0" applyFont="1" applyFill="1" applyBorder="1" applyProtection="1"/>
    <xf numFmtId="176" fontId="0" fillId="2" borderId="12" xfId="0" applyNumberFormat="1" applyFill="1" applyBorder="1" applyProtection="1"/>
    <xf numFmtId="168" fontId="0" fillId="2" borderId="3" xfId="0" applyNumberFormat="1" applyFill="1" applyBorder="1" applyProtection="1"/>
    <xf numFmtId="0" fontId="1" fillId="2" borderId="3" xfId="0" applyFont="1" applyFill="1" applyBorder="1" applyProtection="1"/>
    <xf numFmtId="0" fontId="0" fillId="2" borderId="26" xfId="0" applyFill="1" applyBorder="1" applyProtection="1"/>
    <xf numFmtId="164" fontId="0" fillId="2" borderId="26" xfId="0" applyNumberFormat="1" applyFill="1" applyBorder="1" applyProtection="1"/>
    <xf numFmtId="0" fontId="0" fillId="2" borderId="0" xfId="0" applyFill="1" applyAlignment="1" applyProtection="1">
      <alignment horizontal="right"/>
    </xf>
    <xf numFmtId="164" fontId="0" fillId="2" borderId="0" xfId="0" applyNumberFormat="1" applyFill="1" applyProtection="1"/>
    <xf numFmtId="0" fontId="0" fillId="2" borderId="0" xfId="0" applyFill="1" applyAlignment="1" applyProtection="1"/>
    <xf numFmtId="0" fontId="1" fillId="2" borderId="0" xfId="0" applyFont="1" applyFill="1" applyBorder="1" applyAlignment="1" applyProtection="1">
      <alignment vertical="center"/>
    </xf>
    <xf numFmtId="164" fontId="15" fillId="2" borderId="0" xfId="0" applyNumberFormat="1" applyFont="1" applyFill="1" applyProtection="1"/>
    <xf numFmtId="0" fontId="0" fillId="2" borderId="50" xfId="0" applyFill="1" applyBorder="1" applyProtection="1"/>
    <xf numFmtId="0" fontId="1" fillId="2" borderId="55" xfId="0" applyFont="1" applyFill="1" applyBorder="1" applyAlignment="1" applyProtection="1">
      <alignment horizontal="center" vertical="center" wrapText="1"/>
    </xf>
    <xf numFmtId="164" fontId="0" fillId="2" borderId="13" xfId="0" applyNumberFormat="1" applyFill="1" applyBorder="1" applyProtection="1"/>
    <xf numFmtId="0" fontId="0" fillId="2" borderId="1" xfId="0" applyFill="1" applyBorder="1" applyAlignment="1" applyProtection="1">
      <alignment horizontal="center" vertical="center"/>
    </xf>
    <xf numFmtId="164" fontId="0" fillId="2" borderId="33" xfId="0" applyNumberFormat="1" applyFill="1" applyBorder="1" applyAlignment="1" applyProtection="1">
      <alignment horizontal="center" vertical="center"/>
    </xf>
    <xf numFmtId="0" fontId="17" fillId="2" borderId="0" xfId="0" applyFont="1" applyFill="1" applyBorder="1" applyProtection="1"/>
    <xf numFmtId="0" fontId="1" fillId="2" borderId="36" xfId="0" applyFont="1" applyFill="1" applyBorder="1" applyAlignment="1" applyProtection="1">
      <alignment horizontal="center" vertical="center"/>
    </xf>
    <xf numFmtId="0" fontId="17" fillId="0" borderId="1" xfId="0" applyFont="1" applyFill="1" applyBorder="1" applyAlignment="1" applyProtection="1">
      <alignment horizontal="center" wrapText="1"/>
    </xf>
    <xf numFmtId="0" fontId="17" fillId="0" borderId="0" xfId="0" applyFont="1" applyFill="1" applyProtection="1"/>
    <xf numFmtId="0" fontId="17" fillId="0" borderId="1" xfId="0" applyFont="1" applyFill="1" applyBorder="1" applyProtection="1"/>
    <xf numFmtId="0" fontId="17" fillId="0" borderId="1" xfId="0" applyFont="1" applyFill="1" applyBorder="1" applyAlignment="1" applyProtection="1"/>
    <xf numFmtId="0" fontId="17" fillId="5" borderId="1" xfId="0" applyFont="1" applyFill="1" applyBorder="1" applyProtection="1"/>
    <xf numFmtId="0" fontId="0" fillId="2" borderId="50" xfId="0" applyNumberFormat="1" applyFill="1" applyBorder="1" applyAlignment="1" applyProtection="1">
      <alignment horizontal="center"/>
    </xf>
    <xf numFmtId="0" fontId="0" fillId="2" borderId="31" xfId="0" applyFill="1" applyBorder="1" applyAlignment="1" applyProtection="1">
      <alignment horizontal="center"/>
    </xf>
    <xf numFmtId="0" fontId="0" fillId="2" borderId="36" xfId="0" applyFill="1" applyBorder="1" applyAlignment="1" applyProtection="1">
      <alignment horizontal="center"/>
    </xf>
    <xf numFmtId="0" fontId="0" fillId="2" borderId="50" xfId="0" applyFill="1" applyBorder="1" applyAlignment="1" applyProtection="1">
      <alignment horizontal="center"/>
    </xf>
    <xf numFmtId="2" fontId="17" fillId="0" borderId="1" xfId="0" applyNumberFormat="1" applyFont="1" applyFill="1" applyBorder="1" applyProtection="1"/>
    <xf numFmtId="0" fontId="17" fillId="0" borderId="1" xfId="0" applyNumberFormat="1" applyFont="1" applyFill="1" applyBorder="1" applyProtection="1"/>
    <xf numFmtId="0" fontId="17" fillId="2" borderId="1" xfId="0" applyFont="1" applyFill="1" applyBorder="1" applyProtection="1"/>
    <xf numFmtId="164" fontId="0" fillId="2" borderId="43" xfId="0" applyNumberFormat="1" applyFill="1" applyBorder="1" applyProtection="1">
      <protection locked="0"/>
    </xf>
    <xf numFmtId="0" fontId="0" fillId="2" borderId="33" xfId="0" applyFill="1" applyBorder="1" applyAlignment="1" applyProtection="1">
      <alignment horizontal="center"/>
      <protection locked="0"/>
    </xf>
    <xf numFmtId="0" fontId="0" fillId="2" borderId="45" xfId="0" applyFill="1" applyBorder="1" applyAlignment="1" applyProtection="1">
      <alignment horizontal="center"/>
      <protection locked="0"/>
    </xf>
    <xf numFmtId="0" fontId="0" fillId="2" borderId="0" xfId="0" applyFill="1" applyBorder="1" applyAlignment="1" applyProtection="1"/>
    <xf numFmtId="0" fontId="14" fillId="2" borderId="0" xfId="0" applyFont="1" applyFill="1" applyBorder="1" applyAlignment="1" applyProtection="1">
      <alignment vertical="center"/>
    </xf>
    <xf numFmtId="0" fontId="1" fillId="2" borderId="60" xfId="0" applyFont="1" applyFill="1" applyBorder="1" applyAlignment="1" applyProtection="1">
      <alignment horizontal="center" vertical="center"/>
    </xf>
    <xf numFmtId="0" fontId="22" fillId="2" borderId="0" xfId="0" applyFont="1" applyFill="1" applyBorder="1" applyAlignment="1" applyProtection="1"/>
    <xf numFmtId="0" fontId="1" fillId="2" borderId="42" xfId="0" applyFont="1" applyFill="1" applyBorder="1" applyAlignment="1">
      <alignment horizontal="center" vertical="center"/>
    </xf>
    <xf numFmtId="0" fontId="0" fillId="2" borderId="33" xfId="0" applyFont="1" applyFill="1" applyBorder="1" applyAlignment="1">
      <alignment horizontal="center" vertical="center"/>
    </xf>
    <xf numFmtId="0" fontId="23" fillId="2" borderId="36" xfId="0" applyFont="1" applyFill="1" applyBorder="1" applyAlignment="1">
      <alignment horizontal="center" vertical="center"/>
    </xf>
    <xf numFmtId="0" fontId="19" fillId="2" borderId="45" xfId="0" applyFont="1" applyFill="1" applyBorder="1" applyAlignment="1">
      <alignment horizontal="center" vertical="center"/>
    </xf>
    <xf numFmtId="164" fontId="0" fillId="2" borderId="31" xfId="0" applyNumberFormat="1" applyFill="1" applyBorder="1"/>
    <xf numFmtId="164" fontId="0" fillId="2" borderId="36" xfId="0" applyNumberFormat="1" applyFill="1" applyBorder="1"/>
    <xf numFmtId="164" fontId="0" fillId="2" borderId="3" xfId="0" applyNumberFormat="1" applyFill="1" applyBorder="1"/>
    <xf numFmtId="164" fontId="0" fillId="2" borderId="33" xfId="0" applyNumberFormat="1" applyFill="1" applyBorder="1"/>
    <xf numFmtId="0" fontId="0" fillId="2" borderId="0" xfId="0" applyFill="1" applyAlignment="1">
      <alignment horizontal="right"/>
    </xf>
    <xf numFmtId="164" fontId="0" fillId="2" borderId="38" xfId="0" applyNumberFormat="1" applyFill="1" applyBorder="1"/>
    <xf numFmtId="164" fontId="0" fillId="2" borderId="45" xfId="0" applyNumberFormat="1" applyFill="1" applyBorder="1"/>
    <xf numFmtId="164" fontId="0" fillId="2" borderId="43" xfId="0" applyNumberFormat="1" applyFill="1" applyBorder="1"/>
    <xf numFmtId="0" fontId="1" fillId="2" borderId="1" xfId="0" applyFont="1" applyFill="1" applyBorder="1" applyAlignment="1">
      <alignment horizontal="center"/>
    </xf>
    <xf numFmtId="170" fontId="0" fillId="2" borderId="1" xfId="0" applyNumberFormat="1" applyFill="1" applyBorder="1" applyAlignment="1" applyProtection="1">
      <alignment horizontal="center"/>
      <protection locked="0"/>
    </xf>
    <xf numFmtId="165" fontId="0" fillId="2" borderId="1" xfId="0" applyNumberFormat="1" applyFill="1" applyBorder="1" applyAlignment="1">
      <alignment horizontal="center"/>
    </xf>
    <xf numFmtId="0" fontId="0" fillId="2" borderId="2" xfId="0" applyFill="1" applyBorder="1" applyAlignment="1" applyProtection="1">
      <alignment horizontal="center"/>
    </xf>
    <xf numFmtId="0" fontId="0" fillId="2" borderId="3" xfId="0" applyFill="1" applyBorder="1" applyAlignment="1" applyProtection="1">
      <alignment horizontal="center"/>
    </xf>
    <xf numFmtId="0" fontId="0" fillId="2" borderId="4" xfId="0" applyFill="1" applyBorder="1" applyAlignment="1" applyProtection="1">
      <alignment horizontal="center"/>
    </xf>
    <xf numFmtId="0" fontId="1" fillId="2" borderId="1" xfId="0" applyFont="1" applyFill="1" applyBorder="1" applyAlignment="1">
      <alignment horizontal="center" vertical="center"/>
    </xf>
    <xf numFmtId="0" fontId="1" fillId="2" borderId="0" xfId="0" applyFont="1" applyFill="1" applyBorder="1" applyAlignment="1">
      <alignment horizontal="center"/>
    </xf>
    <xf numFmtId="0" fontId="0" fillId="2" borderId="0" xfId="0" applyNumberFormat="1" applyFill="1" applyBorder="1" applyAlignment="1">
      <alignment horizontal="center"/>
    </xf>
    <xf numFmtId="172" fontId="0" fillId="2" borderId="0" xfId="0" applyNumberFormat="1" applyFill="1" applyBorder="1" applyAlignment="1">
      <alignment horizontal="center"/>
    </xf>
    <xf numFmtId="2" fontId="0" fillId="2" borderId="0" xfId="0" applyNumberFormat="1" applyFill="1" applyBorder="1" applyAlignment="1">
      <alignment horizontal="center"/>
    </xf>
    <xf numFmtId="164" fontId="2" fillId="2" borderId="0" xfId="0" applyNumberFormat="1" applyFont="1" applyFill="1" applyBorder="1" applyAlignment="1">
      <alignment horizontal="right"/>
    </xf>
    <xf numFmtId="164" fontId="2" fillId="2" borderId="0" xfId="0" applyNumberFormat="1" applyFont="1" applyFill="1" applyBorder="1" applyAlignment="1">
      <alignment horizontal="right" vertical="center"/>
    </xf>
    <xf numFmtId="0" fontId="0" fillId="0" borderId="6" xfId="0" applyNumberFormat="1" applyFill="1" applyBorder="1" applyAlignment="1" applyProtection="1">
      <alignment horizontal="right" vertical="center"/>
      <protection locked="0"/>
    </xf>
    <xf numFmtId="0" fontId="21" fillId="2" borderId="0" xfId="0" applyFont="1" applyFill="1" applyAlignment="1" applyProtection="1">
      <alignment horizontal="center"/>
    </xf>
    <xf numFmtId="0" fontId="21" fillId="2" borderId="0" xfId="0" applyFont="1" applyFill="1" applyAlignment="1" applyProtection="1">
      <alignment horizontal="center" vertical="center"/>
    </xf>
    <xf numFmtId="0" fontId="10" fillId="2" borderId="31" xfId="0" applyFont="1" applyFill="1" applyBorder="1" applyProtection="1"/>
    <xf numFmtId="0" fontId="10" fillId="2" borderId="34" xfId="0" applyFont="1" applyFill="1" applyBorder="1" applyProtection="1"/>
    <xf numFmtId="0" fontId="10" fillId="2" borderId="36" xfId="0" applyFont="1" applyFill="1" applyBorder="1" applyProtection="1"/>
    <xf numFmtId="0" fontId="10" fillId="2" borderId="0" xfId="0" applyFont="1" applyFill="1" applyBorder="1" applyAlignment="1"/>
    <xf numFmtId="0" fontId="1" fillId="2" borderId="0" xfId="0" applyFont="1" applyFill="1" applyBorder="1" applyAlignment="1"/>
    <xf numFmtId="0" fontId="0" fillId="2" borderId="34" xfId="0" applyFill="1" applyBorder="1" applyAlignment="1">
      <alignment horizontal="left"/>
    </xf>
    <xf numFmtId="0" fontId="1" fillId="2" borderId="24" xfId="0" applyFont="1" applyFill="1" applyBorder="1" applyAlignment="1"/>
    <xf numFmtId="0" fontId="1" fillId="2" borderId="23" xfId="0" applyFont="1" applyFill="1" applyBorder="1" applyAlignment="1">
      <alignment horizontal="right"/>
    </xf>
    <xf numFmtId="0" fontId="10" fillId="2" borderId="0" xfId="0" applyFont="1" applyFill="1" applyBorder="1" applyAlignment="1">
      <alignment vertical="center"/>
    </xf>
    <xf numFmtId="164" fontId="0" fillId="2" borderId="35" xfId="0" applyNumberFormat="1" applyFill="1" applyBorder="1" applyAlignment="1" applyProtection="1">
      <alignment horizontal="right"/>
      <protection locked="0"/>
    </xf>
    <xf numFmtId="0" fontId="27" fillId="2" borderId="0" xfId="0" applyFont="1" applyFill="1" applyAlignment="1">
      <alignment horizontal="left"/>
    </xf>
    <xf numFmtId="0" fontId="27" fillId="2" borderId="0" xfId="0" applyFont="1" applyFill="1" applyAlignment="1">
      <alignment horizontal="right"/>
    </xf>
    <xf numFmtId="0" fontId="27" fillId="2" borderId="0" xfId="0" applyFont="1" applyFill="1" applyAlignment="1">
      <alignment horizontal="left" vertical="center"/>
    </xf>
    <xf numFmtId="0" fontId="27" fillId="2" borderId="0" xfId="0" applyFont="1" applyFill="1" applyAlignment="1">
      <alignment horizontal="right" vertical="center"/>
    </xf>
    <xf numFmtId="165" fontId="27" fillId="2" borderId="23" xfId="0" applyNumberFormat="1" applyFont="1" applyFill="1" applyBorder="1" applyAlignment="1">
      <alignment horizontal="right" vertical="center"/>
    </xf>
    <xf numFmtId="0" fontId="10" fillId="2" borderId="24" xfId="0" applyFont="1" applyFill="1" applyBorder="1" applyAlignment="1">
      <alignment vertical="center"/>
    </xf>
    <xf numFmtId="165" fontId="10" fillId="2" borderId="25" xfId="0" applyNumberFormat="1" applyFont="1" applyFill="1" applyBorder="1" applyAlignment="1"/>
    <xf numFmtId="0" fontId="10" fillId="2" borderId="26" xfId="0" applyFont="1" applyFill="1" applyBorder="1" applyAlignment="1"/>
    <xf numFmtId="0" fontId="10" fillId="2" borderId="27" xfId="0" applyFont="1" applyFill="1" applyBorder="1" applyAlignment="1"/>
    <xf numFmtId="165" fontId="10" fillId="2" borderId="23" xfId="0" applyNumberFormat="1" applyFont="1" applyFill="1" applyBorder="1" applyAlignment="1">
      <alignment horizontal="right" vertical="center"/>
    </xf>
    <xf numFmtId="165" fontId="10" fillId="2" borderId="23" xfId="0" applyNumberFormat="1" applyFont="1" applyFill="1" applyBorder="1" applyAlignment="1"/>
    <xf numFmtId="0" fontId="10" fillId="2" borderId="24" xfId="0" applyFont="1" applyFill="1" applyBorder="1" applyAlignment="1"/>
    <xf numFmtId="165" fontId="27" fillId="2" borderId="0" xfId="0" applyNumberFormat="1" applyFont="1" applyFill="1" applyBorder="1" applyAlignment="1">
      <alignment horizontal="left" vertical="center"/>
    </xf>
    <xf numFmtId="165" fontId="27" fillId="2" borderId="23" xfId="0" applyNumberFormat="1" applyFont="1" applyFill="1" applyBorder="1" applyAlignment="1">
      <alignment horizontal="right"/>
    </xf>
    <xf numFmtId="0" fontId="0" fillId="5" borderId="1" xfId="0" applyFill="1" applyBorder="1" applyAlignment="1" applyProtection="1">
      <alignment wrapText="1"/>
      <protection locked="0"/>
    </xf>
    <xf numFmtId="2" fontId="0" fillId="2" borderId="1" xfId="0" applyNumberFormat="1" applyFill="1" applyBorder="1" applyProtection="1">
      <protection locked="0"/>
    </xf>
    <xf numFmtId="1" fontId="1" fillId="2" borderId="1" xfId="0" applyNumberFormat="1" applyFont="1" applyFill="1" applyBorder="1" applyAlignment="1" applyProtection="1">
      <alignment horizontal="center"/>
      <protection locked="0"/>
    </xf>
    <xf numFmtId="0" fontId="0" fillId="2" borderId="1" xfId="0" applyNumberFormat="1" applyFill="1" applyBorder="1" applyProtection="1">
      <protection locked="0"/>
    </xf>
    <xf numFmtId="0" fontId="0" fillId="0" borderId="1" xfId="0" applyBorder="1" applyProtection="1">
      <protection locked="0"/>
    </xf>
    <xf numFmtId="0" fontId="0" fillId="0" borderId="2" xfId="0" applyBorder="1" applyAlignment="1" applyProtection="1">
      <protection locked="0"/>
    </xf>
    <xf numFmtId="0" fontId="0" fillId="0" borderId="4" xfId="0" applyBorder="1" applyAlignment="1" applyProtection="1">
      <protection locked="0"/>
    </xf>
    <xf numFmtId="0" fontId="0" fillId="0" borderId="0" xfId="0" applyBorder="1" applyProtection="1">
      <protection locked="0"/>
    </xf>
    <xf numFmtId="0" fontId="0" fillId="0" borderId="1" xfId="0" applyFill="1" applyBorder="1" applyAlignment="1" applyProtection="1">
      <alignment vertical="center"/>
      <protection locked="0"/>
    </xf>
    <xf numFmtId="0" fontId="0" fillId="0" borderId="0" xfId="0" applyProtection="1">
      <protection locked="0"/>
    </xf>
    <xf numFmtId="0" fontId="0" fillId="0" borderId="1" xfId="0" applyFill="1" applyBorder="1" applyAlignment="1" applyProtection="1">
      <alignment horizontal="right"/>
      <protection locked="0"/>
    </xf>
    <xf numFmtId="1" fontId="0" fillId="2" borderId="1" xfId="0" applyNumberFormat="1" applyFill="1" applyBorder="1" applyProtection="1">
      <protection locked="0"/>
    </xf>
    <xf numFmtId="1" fontId="0" fillId="2" borderId="0" xfId="0" applyNumberFormat="1" applyFill="1" applyBorder="1" applyProtection="1">
      <protection locked="0"/>
    </xf>
    <xf numFmtId="2" fontId="0" fillId="2" borderId="0" xfId="0" applyNumberFormat="1" applyFill="1" applyProtection="1">
      <protection locked="0"/>
    </xf>
    <xf numFmtId="0" fontId="0" fillId="2" borderId="0" xfId="0" applyNumberFormat="1" applyFill="1" applyProtection="1">
      <protection locked="0"/>
    </xf>
    <xf numFmtId="0" fontId="0" fillId="0" borderId="1" xfId="0" applyFill="1" applyBorder="1" applyAlignment="1" applyProtection="1">
      <alignment horizontal="left"/>
      <protection locked="0"/>
    </xf>
    <xf numFmtId="0" fontId="0" fillId="5" borderId="12" xfId="0" applyFill="1" applyBorder="1" applyAlignment="1" applyProtection="1">
      <alignment horizontal="center"/>
      <protection locked="0"/>
    </xf>
    <xf numFmtId="2" fontId="0" fillId="2" borderId="6" xfId="0" applyNumberFormat="1" applyFill="1" applyBorder="1" applyProtection="1">
      <protection locked="0"/>
    </xf>
    <xf numFmtId="0" fontId="0" fillId="2" borderId="20" xfId="0" applyFill="1" applyBorder="1" applyProtection="1">
      <protection locked="0"/>
    </xf>
    <xf numFmtId="0" fontId="0" fillId="2" borderId="22" xfId="0" applyFill="1" applyBorder="1" applyProtection="1">
      <protection locked="0"/>
    </xf>
    <xf numFmtId="0" fontId="0" fillId="2" borderId="23" xfId="0" applyFill="1" applyBorder="1" applyProtection="1">
      <protection locked="0"/>
    </xf>
    <xf numFmtId="0" fontId="0" fillId="2" borderId="24" xfId="0" applyFill="1" applyBorder="1" applyProtection="1">
      <protection locked="0"/>
    </xf>
    <xf numFmtId="0" fontId="0" fillId="2" borderId="25" xfId="0" applyFill="1" applyBorder="1" applyProtection="1">
      <protection locked="0"/>
    </xf>
    <xf numFmtId="0" fontId="0" fillId="2" borderId="27" xfId="0" applyFill="1" applyBorder="1" applyProtection="1">
      <protection locked="0"/>
    </xf>
    <xf numFmtId="0" fontId="0" fillId="2" borderId="50" xfId="0" applyFill="1" applyBorder="1" applyProtection="1">
      <protection locked="0"/>
    </xf>
    <xf numFmtId="0" fontId="0" fillId="2" borderId="57" xfId="0" applyFill="1" applyBorder="1" applyProtection="1">
      <protection locked="0"/>
    </xf>
    <xf numFmtId="0" fontId="0" fillId="5" borderId="22" xfId="0" applyFill="1" applyBorder="1" applyProtection="1">
      <protection locked="0"/>
    </xf>
    <xf numFmtId="0" fontId="0" fillId="2" borderId="31" xfId="0" applyFill="1" applyBorder="1" applyProtection="1">
      <protection locked="0"/>
    </xf>
    <xf numFmtId="0" fontId="0" fillId="2" borderId="36" xfId="0" applyFill="1" applyBorder="1" applyProtection="1">
      <protection locked="0"/>
    </xf>
    <xf numFmtId="0" fontId="0" fillId="2" borderId="43" xfId="0" applyFill="1" applyBorder="1" applyProtection="1">
      <protection locked="0"/>
    </xf>
    <xf numFmtId="0" fontId="0" fillId="2" borderId="6" xfId="0" applyFill="1" applyBorder="1" applyProtection="1">
      <protection locked="0"/>
    </xf>
    <xf numFmtId="0" fontId="0" fillId="2" borderId="60" xfId="0" applyFill="1" applyBorder="1" applyProtection="1">
      <protection locked="0"/>
    </xf>
    <xf numFmtId="0" fontId="0" fillId="2" borderId="61" xfId="0" applyFill="1" applyBorder="1" applyProtection="1">
      <protection locked="0"/>
    </xf>
    <xf numFmtId="0" fontId="0" fillId="2" borderId="62" xfId="0" applyFill="1" applyBorder="1" applyProtection="1">
      <protection locked="0"/>
    </xf>
    <xf numFmtId="0" fontId="0" fillId="0" borderId="4" xfId="0" applyBorder="1" applyProtection="1">
      <protection locked="0"/>
    </xf>
    <xf numFmtId="0" fontId="0" fillId="2" borderId="55" xfId="0" applyFill="1" applyBorder="1" applyProtection="1">
      <protection locked="0"/>
    </xf>
    <xf numFmtId="0" fontId="0" fillId="2" borderId="33" xfId="0" applyFill="1" applyBorder="1" applyProtection="1">
      <protection locked="0"/>
    </xf>
    <xf numFmtId="0" fontId="0" fillId="5" borderId="2" xfId="0" applyFill="1" applyBorder="1" applyProtection="1">
      <protection locked="0"/>
    </xf>
    <xf numFmtId="0" fontId="0" fillId="2" borderId="45" xfId="0" applyFill="1" applyBorder="1" applyProtection="1">
      <protection locked="0"/>
    </xf>
    <xf numFmtId="0" fontId="0" fillId="2" borderId="0" xfId="0" applyFill="1" applyAlignment="1" applyProtection="1">
      <protection locked="0"/>
    </xf>
    <xf numFmtId="0" fontId="1" fillId="2" borderId="1" xfId="0" applyFont="1" applyFill="1" applyBorder="1" applyAlignment="1">
      <alignment horizontal="center"/>
    </xf>
    <xf numFmtId="165" fontId="0" fillId="2" borderId="1" xfId="0" applyNumberFormat="1" applyFill="1" applyBorder="1" applyAlignment="1">
      <alignment horizontal="center"/>
    </xf>
    <xf numFmtId="170" fontId="0" fillId="2" borderId="1" xfId="0" applyNumberFormat="1" applyFill="1" applyBorder="1" applyAlignment="1" applyProtection="1">
      <alignment horizontal="center"/>
      <protection locked="0"/>
    </xf>
    <xf numFmtId="0" fontId="0" fillId="2" borderId="2" xfId="0" applyFill="1" applyBorder="1" applyAlignment="1" applyProtection="1">
      <alignment horizontal="center"/>
    </xf>
    <xf numFmtId="0" fontId="0" fillId="2" borderId="3" xfId="0" applyFill="1" applyBorder="1" applyAlignment="1" applyProtection="1">
      <alignment horizontal="center"/>
    </xf>
    <xf numFmtId="0" fontId="0" fillId="2" borderId="4" xfId="0" applyFill="1" applyBorder="1" applyAlignment="1" applyProtection="1">
      <alignment horizontal="center"/>
    </xf>
    <xf numFmtId="0" fontId="1" fillId="2" borderId="0" xfId="0" applyFont="1" applyFill="1" applyBorder="1" applyAlignment="1">
      <alignment horizontal="center"/>
    </xf>
    <xf numFmtId="0" fontId="0" fillId="2" borderId="1" xfId="0" applyFill="1" applyBorder="1" applyAlignment="1">
      <alignment horizontal="left"/>
    </xf>
    <xf numFmtId="0" fontId="0" fillId="2" borderId="65" xfId="0" applyFill="1" applyBorder="1"/>
    <xf numFmtId="165" fontId="0" fillId="2" borderId="65" xfId="0" applyNumberFormat="1" applyFill="1" applyBorder="1" applyAlignment="1">
      <alignment horizontal="center"/>
    </xf>
    <xf numFmtId="164" fontId="0" fillId="5" borderId="1" xfId="0" applyNumberFormat="1" applyFill="1" applyBorder="1"/>
    <xf numFmtId="0" fontId="0" fillId="5" borderId="12" xfId="0" applyFill="1" applyBorder="1" applyAlignment="1" applyProtection="1">
      <alignment horizontal="center"/>
      <protection locked="0"/>
    </xf>
    <xf numFmtId="0" fontId="0" fillId="2" borderId="1" xfId="0" applyFill="1" applyBorder="1" applyAlignment="1"/>
    <xf numFmtId="0" fontId="0" fillId="5" borderId="0" xfId="0" applyFill="1" applyBorder="1"/>
    <xf numFmtId="165" fontId="0" fillId="2" borderId="1" xfId="0" applyNumberFormat="1" applyFill="1" applyBorder="1" applyAlignment="1">
      <alignment horizontal="right"/>
    </xf>
    <xf numFmtId="170" fontId="0" fillId="2" borderId="1" xfId="0" applyNumberFormat="1" applyFill="1" applyBorder="1" applyAlignment="1">
      <alignment horizontal="right"/>
    </xf>
    <xf numFmtId="170" fontId="0" fillId="2" borderId="0" xfId="0" applyNumberFormat="1" applyFill="1" applyBorder="1"/>
    <xf numFmtId="164" fontId="0" fillId="2" borderId="0" xfId="0" applyNumberFormat="1" applyFill="1" applyBorder="1" applyAlignment="1">
      <alignment horizontal="left"/>
    </xf>
    <xf numFmtId="0" fontId="1" fillId="2" borderId="0" xfId="0" applyFont="1" applyFill="1" applyBorder="1" applyAlignment="1">
      <alignment horizontal="center"/>
    </xf>
    <xf numFmtId="0" fontId="28" fillId="2" borderId="0" xfId="0" applyFont="1" applyFill="1" applyAlignment="1">
      <alignment horizontal="center"/>
    </xf>
    <xf numFmtId="165" fontId="0" fillId="2" borderId="0" xfId="0" applyNumberFormat="1" applyFill="1" applyProtection="1">
      <protection locked="0"/>
    </xf>
    <xf numFmtId="0" fontId="1" fillId="2" borderId="1" xfId="0" applyFont="1" applyFill="1" applyBorder="1" applyAlignment="1">
      <alignment horizontal="center"/>
    </xf>
    <xf numFmtId="165" fontId="0" fillId="2" borderId="0" xfId="0" applyNumberFormat="1" applyFill="1" applyBorder="1" applyAlignment="1"/>
    <xf numFmtId="0" fontId="0" fillId="2" borderId="5" xfId="0" applyFill="1" applyBorder="1" applyAlignment="1">
      <alignment horizontal="left" vertical="center"/>
    </xf>
    <xf numFmtId="0" fontId="6" fillId="0" borderId="10" xfId="1" applyNumberFormat="1" applyFont="1" applyFill="1" applyBorder="1" applyAlignment="1">
      <alignment vertical="center"/>
    </xf>
    <xf numFmtId="0" fontId="6" fillId="0" borderId="11" xfId="1" applyNumberFormat="1" applyFont="1" applyFill="1" applyBorder="1" applyAlignment="1">
      <alignment vertical="center"/>
    </xf>
    <xf numFmtId="0" fontId="6" fillId="0" borderId="10" xfId="1" quotePrefix="1" applyNumberFormat="1" applyFont="1" applyFill="1" applyBorder="1" applyAlignment="1">
      <alignment vertical="center"/>
    </xf>
    <xf numFmtId="169" fontId="6" fillId="0" borderId="3" xfId="1" applyNumberFormat="1" applyFont="1" applyFill="1" applyBorder="1" applyAlignment="1">
      <alignment horizontal="left" vertical="center"/>
    </xf>
    <xf numFmtId="0" fontId="0" fillId="2" borderId="2" xfId="0" applyFill="1" applyBorder="1" applyAlignment="1">
      <alignment horizontal="center"/>
    </xf>
    <xf numFmtId="0" fontId="0" fillId="2" borderId="3" xfId="0" applyFill="1" applyBorder="1" applyAlignment="1">
      <alignment horizontal="center"/>
    </xf>
    <xf numFmtId="0" fontId="0" fillId="2" borderId="32" xfId="0" applyFill="1" applyBorder="1" applyAlignment="1">
      <alignment horizontal="center"/>
    </xf>
    <xf numFmtId="0" fontId="24" fillId="7" borderId="0" xfId="0" applyFont="1" applyFill="1" applyProtection="1"/>
    <xf numFmtId="0" fontId="0" fillId="7" borderId="0" xfId="0" applyFill="1" applyProtection="1"/>
    <xf numFmtId="0" fontId="26" fillId="7" borderId="0" xfId="0" applyFont="1" applyFill="1" applyBorder="1" applyAlignment="1" applyProtection="1">
      <alignment vertical="center"/>
    </xf>
    <xf numFmtId="0" fontId="25" fillId="7" borderId="0" xfId="0" applyFont="1" applyFill="1" applyBorder="1" applyAlignment="1" applyProtection="1">
      <alignment vertical="center"/>
    </xf>
    <xf numFmtId="0" fontId="0" fillId="7" borderId="0" xfId="0" applyFill="1" applyAlignment="1" applyProtection="1"/>
    <xf numFmtId="0" fontId="6" fillId="0" borderId="66" xfId="1" applyNumberFormat="1" applyFont="1" applyFill="1" applyBorder="1" applyAlignment="1">
      <alignment vertical="center"/>
    </xf>
    <xf numFmtId="0" fontId="6" fillId="0" borderId="10" xfId="0" applyNumberFormat="1" applyFont="1" applyFill="1" applyBorder="1"/>
    <xf numFmtId="0" fontId="6" fillId="0" borderId="68" xfId="1" applyNumberFormat="1" applyFont="1" applyFill="1" applyBorder="1" applyAlignment="1">
      <alignment vertical="center"/>
    </xf>
    <xf numFmtId="169" fontId="6" fillId="0" borderId="3" xfId="1" applyNumberFormat="1" applyFont="1" applyFill="1" applyBorder="1" applyAlignment="1">
      <alignment horizontal="left" vertical="center" wrapText="1"/>
    </xf>
    <xf numFmtId="0" fontId="1" fillId="2" borderId="1" xfId="0" applyFont="1" applyFill="1" applyBorder="1" applyAlignment="1">
      <alignment horizontal="center"/>
    </xf>
    <xf numFmtId="0" fontId="0" fillId="2" borderId="2" xfId="0" applyFill="1" applyBorder="1" applyAlignment="1">
      <alignment horizontal="center"/>
    </xf>
    <xf numFmtId="0" fontId="0" fillId="2" borderId="3" xfId="0" applyFill="1" applyBorder="1" applyAlignment="1">
      <alignment horizontal="center"/>
    </xf>
    <xf numFmtId="0" fontId="0" fillId="2" borderId="4" xfId="0" applyFill="1" applyBorder="1" applyAlignment="1">
      <alignment horizontal="center"/>
    </xf>
    <xf numFmtId="0" fontId="0" fillId="2" borderId="0" xfId="0" applyFill="1" applyBorder="1" applyAlignment="1">
      <alignment horizontal="center"/>
    </xf>
    <xf numFmtId="165" fontId="0" fillId="2" borderId="0" xfId="0" applyNumberFormat="1" applyFill="1" applyBorder="1" applyAlignment="1">
      <alignment horizontal="center"/>
    </xf>
    <xf numFmtId="0" fontId="0" fillId="2" borderId="2" xfId="0" applyFill="1" applyBorder="1" applyAlignment="1">
      <alignment horizontal="center"/>
    </xf>
    <xf numFmtId="0" fontId="0" fillId="2" borderId="3" xfId="0" applyFill="1" applyBorder="1" applyAlignment="1">
      <alignment horizontal="center"/>
    </xf>
    <xf numFmtId="0" fontId="0" fillId="2" borderId="4" xfId="0" applyFill="1" applyBorder="1" applyAlignment="1">
      <alignment horizontal="center"/>
    </xf>
    <xf numFmtId="0" fontId="0" fillId="2" borderId="0" xfId="0" applyFill="1" applyBorder="1" applyAlignment="1">
      <alignment horizontal="center"/>
    </xf>
    <xf numFmtId="0" fontId="0" fillId="2" borderId="0" xfId="0" applyFill="1" applyBorder="1" applyAlignment="1"/>
    <xf numFmtId="0" fontId="13" fillId="2" borderId="0" xfId="0" applyFont="1" applyFill="1" applyBorder="1" applyAlignment="1"/>
    <xf numFmtId="0" fontId="14" fillId="2" borderId="0" xfId="0" applyFont="1" applyFill="1" applyBorder="1" applyAlignment="1"/>
    <xf numFmtId="4" fontId="0" fillId="2" borderId="0" xfId="0" applyNumberFormat="1" applyFill="1" applyBorder="1"/>
    <xf numFmtId="0" fontId="0" fillId="2" borderId="1" xfId="0" applyFill="1" applyBorder="1" applyAlignment="1">
      <alignment horizontal="center"/>
    </xf>
    <xf numFmtId="0" fontId="1" fillId="2" borderId="1" xfId="0" applyFont="1" applyFill="1" applyBorder="1" applyAlignment="1">
      <alignment horizontal="center"/>
    </xf>
    <xf numFmtId="0" fontId="1" fillId="2" borderId="0" xfId="0" applyFont="1" applyFill="1" applyBorder="1" applyAlignment="1">
      <alignment horizontal="center"/>
    </xf>
    <xf numFmtId="0" fontId="0" fillId="2" borderId="1" xfId="0" applyFill="1" applyBorder="1" applyAlignment="1">
      <alignment horizontal="center"/>
    </xf>
    <xf numFmtId="0" fontId="1" fillId="2" borderId="0" xfId="0" applyFont="1" applyFill="1" applyBorder="1" applyAlignment="1">
      <alignment horizontal="center" vertical="center"/>
    </xf>
    <xf numFmtId="0" fontId="0" fillId="2" borderId="1" xfId="0" applyNumberFormat="1" applyFill="1" applyBorder="1" applyAlignment="1">
      <alignment horizontal="center"/>
    </xf>
    <xf numFmtId="171" fontId="1" fillId="2" borderId="0" xfId="0" applyNumberFormat="1" applyFont="1" applyFill="1" applyBorder="1"/>
    <xf numFmtId="0" fontId="29" fillId="7" borderId="0" xfId="0" applyFont="1" applyFill="1" applyBorder="1" applyProtection="1"/>
    <xf numFmtId="0" fontId="32" fillId="7" borderId="0" xfId="0" applyFont="1" applyFill="1" applyAlignment="1" applyProtection="1">
      <alignment horizontal="center" vertical="center"/>
    </xf>
    <xf numFmtId="0" fontId="25" fillId="7" borderId="0" xfId="0" applyFont="1" applyFill="1" applyBorder="1" applyAlignment="1" applyProtection="1">
      <alignment horizontal="center" vertical="center"/>
    </xf>
    <xf numFmtId="0" fontId="0" fillId="7" borderId="0" xfId="0" applyFill="1" applyBorder="1" applyAlignment="1" applyProtection="1">
      <alignment horizontal="center" vertical="center"/>
    </xf>
    <xf numFmtId="0" fontId="25" fillId="7" borderId="67" xfId="0" applyFont="1" applyFill="1" applyBorder="1" applyAlignment="1" applyProtection="1">
      <alignment horizontal="center" vertical="center"/>
    </xf>
    <xf numFmtId="0" fontId="30" fillId="7" borderId="0" xfId="0" applyFont="1" applyFill="1" applyBorder="1" applyAlignment="1" applyProtection="1">
      <alignment horizontal="center" vertical="center"/>
    </xf>
    <xf numFmtId="167" fontId="30" fillId="7" borderId="0" xfId="0" applyNumberFormat="1" applyFont="1" applyFill="1" applyBorder="1" applyAlignment="1" applyProtection="1">
      <alignment horizontal="center" vertical="center"/>
      <protection locked="0"/>
    </xf>
    <xf numFmtId="168" fontId="30" fillId="7" borderId="0" xfId="0" applyNumberFormat="1" applyFont="1" applyFill="1" applyBorder="1" applyAlignment="1" applyProtection="1">
      <alignment horizontal="center" vertical="center"/>
      <protection locked="0"/>
    </xf>
    <xf numFmtId="9" fontId="30" fillId="7" borderId="0" xfId="0" applyNumberFormat="1" applyFont="1" applyFill="1" applyBorder="1" applyAlignment="1" applyProtection="1">
      <alignment horizontal="center" vertical="center"/>
      <protection locked="0"/>
    </xf>
    <xf numFmtId="0" fontId="31" fillId="7" borderId="0" xfId="0" applyFont="1" applyFill="1" applyBorder="1" applyAlignment="1" applyProtection="1">
      <alignment horizontal="center" vertical="center"/>
    </xf>
    <xf numFmtId="0" fontId="25" fillId="7" borderId="0" xfId="0" applyFont="1" applyFill="1" applyBorder="1" applyAlignment="1" applyProtection="1">
      <alignment horizontal="center"/>
    </xf>
    <xf numFmtId="0" fontId="26" fillId="7" borderId="0" xfId="0" applyFont="1" applyFill="1" applyBorder="1" applyAlignment="1" applyProtection="1">
      <alignment horizontal="center" vertical="center"/>
    </xf>
    <xf numFmtId="0" fontId="0" fillId="0" borderId="1" xfId="0" applyBorder="1" applyAlignment="1" applyProtection="1">
      <alignment horizontal="center"/>
      <protection locked="0"/>
    </xf>
    <xf numFmtId="0" fontId="0" fillId="0" borderId="2" xfId="0" applyBorder="1" applyAlignment="1" applyProtection="1">
      <alignment horizontal="center"/>
      <protection locked="0"/>
    </xf>
    <xf numFmtId="0" fontId="0" fillId="0" borderId="3" xfId="0" applyBorder="1" applyAlignment="1" applyProtection="1">
      <alignment horizontal="center"/>
      <protection locked="0"/>
    </xf>
    <xf numFmtId="0" fontId="0" fillId="5" borderId="12" xfId="0" applyFill="1" applyBorder="1" applyAlignment="1" applyProtection="1">
      <alignment horizontal="center"/>
      <protection locked="0"/>
    </xf>
    <xf numFmtId="0" fontId="0" fillId="2" borderId="12" xfId="0" applyFill="1" applyBorder="1" applyAlignment="1" applyProtection="1">
      <alignment horizontal="center"/>
      <protection locked="0"/>
    </xf>
    <xf numFmtId="164" fontId="1" fillId="2" borderId="2" xfId="0" applyNumberFormat="1" applyFont="1" applyFill="1" applyBorder="1" applyAlignment="1">
      <alignment horizontal="right"/>
    </xf>
    <xf numFmtId="164" fontId="1" fillId="2" borderId="4" xfId="0" applyNumberFormat="1" applyFont="1" applyFill="1" applyBorder="1" applyAlignment="1">
      <alignment horizontal="right"/>
    </xf>
    <xf numFmtId="166" fontId="0" fillId="2" borderId="1" xfId="0" applyNumberFormat="1" applyFill="1" applyBorder="1" applyAlignment="1">
      <alignment horizontal="center"/>
    </xf>
    <xf numFmtId="0" fontId="1" fillId="3" borderId="2" xfId="0" applyFont="1" applyFill="1" applyBorder="1" applyAlignment="1">
      <alignment horizontal="center"/>
    </xf>
    <xf numFmtId="0" fontId="1" fillId="3" borderId="3" xfId="0" applyFont="1" applyFill="1" applyBorder="1" applyAlignment="1">
      <alignment horizontal="center"/>
    </xf>
    <xf numFmtId="0" fontId="1" fillId="3" borderId="4" xfId="0" applyFont="1" applyFill="1" applyBorder="1" applyAlignment="1">
      <alignment horizontal="center"/>
    </xf>
    <xf numFmtId="0" fontId="0" fillId="2" borderId="13" xfId="0" applyFill="1" applyBorder="1" applyAlignment="1">
      <alignment horizontal="center"/>
    </xf>
    <xf numFmtId="0" fontId="0" fillId="2" borderId="14" xfId="0" applyFill="1" applyBorder="1" applyAlignment="1">
      <alignment horizontal="center"/>
    </xf>
    <xf numFmtId="0" fontId="0" fillId="2" borderId="15" xfId="0" applyFill="1" applyBorder="1" applyAlignment="1">
      <alignment horizontal="center"/>
    </xf>
    <xf numFmtId="0" fontId="0" fillId="2" borderId="12" xfId="0" applyFill="1" applyBorder="1" applyAlignment="1">
      <alignment horizontal="center"/>
    </xf>
    <xf numFmtId="0" fontId="9" fillId="6" borderId="1" xfId="2" applyFont="1" applyFill="1" applyBorder="1" applyAlignment="1" applyProtection="1">
      <alignment horizontal="center"/>
      <protection locked="0"/>
    </xf>
    <xf numFmtId="0" fontId="0" fillId="2" borderId="2" xfId="0" applyFill="1" applyBorder="1" applyAlignment="1" applyProtection="1">
      <alignment horizontal="center"/>
      <protection locked="0"/>
    </xf>
    <xf numFmtId="0" fontId="0" fillId="2" borderId="3" xfId="0" applyFill="1" applyBorder="1" applyAlignment="1" applyProtection="1">
      <alignment horizontal="center"/>
      <protection locked="0"/>
    </xf>
    <xf numFmtId="0" fontId="0" fillId="2" borderId="4" xfId="0" applyFill="1" applyBorder="1" applyAlignment="1" applyProtection="1">
      <alignment horizontal="center"/>
      <protection locked="0"/>
    </xf>
    <xf numFmtId="0" fontId="1" fillId="3" borderId="2" xfId="0" applyFont="1" applyFill="1" applyBorder="1" applyAlignment="1" applyProtection="1">
      <alignment horizontal="center" vertical="center"/>
    </xf>
    <xf numFmtId="0" fontId="1" fillId="3" borderId="3" xfId="0" applyFont="1" applyFill="1" applyBorder="1" applyAlignment="1" applyProtection="1">
      <alignment horizontal="center" vertical="center"/>
    </xf>
    <xf numFmtId="0" fontId="1" fillId="3" borderId="4" xfId="0" applyFont="1" applyFill="1" applyBorder="1" applyAlignment="1" applyProtection="1">
      <alignment horizontal="center" vertical="center"/>
    </xf>
    <xf numFmtId="0" fontId="0" fillId="2" borderId="13" xfId="0" applyFill="1" applyBorder="1" applyAlignment="1" applyProtection="1">
      <alignment horizontal="center"/>
    </xf>
    <xf numFmtId="0" fontId="0" fillId="2" borderId="14" xfId="0" applyFill="1" applyBorder="1" applyAlignment="1" applyProtection="1">
      <alignment horizontal="center"/>
    </xf>
    <xf numFmtId="0" fontId="0" fillId="2" borderId="15" xfId="0" applyFill="1" applyBorder="1" applyAlignment="1" applyProtection="1">
      <alignment horizontal="center"/>
    </xf>
    <xf numFmtId="0" fontId="0" fillId="2" borderId="2" xfId="0" applyFill="1" applyBorder="1" applyAlignment="1" applyProtection="1">
      <alignment horizontal="left"/>
    </xf>
    <xf numFmtId="0" fontId="0" fillId="2" borderId="3" xfId="0" applyFill="1" applyBorder="1" applyAlignment="1" applyProtection="1">
      <alignment horizontal="left"/>
    </xf>
    <xf numFmtId="0" fontId="0" fillId="3" borderId="1" xfId="0" applyFill="1" applyBorder="1" applyAlignment="1">
      <alignment horizontal="center"/>
    </xf>
    <xf numFmtId="0" fontId="1" fillId="2" borderId="1" xfId="0" applyFont="1" applyFill="1" applyBorder="1" applyAlignment="1">
      <alignment horizontal="center"/>
    </xf>
    <xf numFmtId="164" fontId="1" fillId="2" borderId="1" xfId="0" applyNumberFormat="1" applyFont="1" applyFill="1" applyBorder="1" applyAlignment="1">
      <alignment horizontal="right"/>
    </xf>
    <xf numFmtId="165" fontId="0" fillId="2" borderId="1" xfId="0" applyNumberFormat="1" applyFill="1" applyBorder="1" applyAlignment="1">
      <alignment horizontal="center"/>
    </xf>
    <xf numFmtId="0" fontId="1" fillId="3" borderId="1" xfId="0" applyFont="1" applyFill="1" applyBorder="1" applyAlignment="1">
      <alignment horizontal="center"/>
    </xf>
    <xf numFmtId="170" fontId="0" fillId="2" borderId="1" xfId="0" applyNumberFormat="1" applyFill="1" applyBorder="1" applyAlignment="1" applyProtection="1">
      <alignment horizontal="center"/>
      <protection locked="0"/>
    </xf>
    <xf numFmtId="0" fontId="0" fillId="2" borderId="1" xfId="0" applyFill="1" applyBorder="1" applyAlignment="1">
      <alignment horizontal="left"/>
    </xf>
    <xf numFmtId="0" fontId="0" fillId="2" borderId="0" xfId="0" applyFill="1" applyBorder="1" applyAlignment="1">
      <alignment horizontal="left"/>
    </xf>
    <xf numFmtId="164" fontId="11" fillId="2" borderId="0" xfId="0" applyNumberFormat="1" applyFont="1" applyFill="1" applyBorder="1" applyAlignment="1">
      <alignment horizontal="center" vertical="center"/>
    </xf>
    <xf numFmtId="171" fontId="2" fillId="2" borderId="0" xfId="0" applyNumberFormat="1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right"/>
    </xf>
    <xf numFmtId="171" fontId="2" fillId="2" borderId="0" xfId="0" applyNumberFormat="1" applyFont="1" applyFill="1" applyBorder="1" applyAlignment="1">
      <alignment horizontal="center"/>
    </xf>
    <xf numFmtId="0" fontId="8" fillId="2" borderId="12" xfId="2" applyFont="1" applyFill="1" applyBorder="1" applyAlignment="1" applyProtection="1">
      <alignment horizontal="center" vertical="center"/>
    </xf>
    <xf numFmtId="0" fontId="1" fillId="2" borderId="2" xfId="0" applyFont="1" applyFill="1" applyBorder="1" applyAlignment="1">
      <alignment horizontal="center"/>
    </xf>
    <xf numFmtId="0" fontId="1" fillId="2" borderId="3" xfId="0" applyFont="1" applyFill="1" applyBorder="1" applyAlignment="1">
      <alignment horizontal="center"/>
    </xf>
    <xf numFmtId="0" fontId="1" fillId="2" borderId="4" xfId="0" applyFont="1" applyFill="1" applyBorder="1" applyAlignment="1">
      <alignment horizontal="center"/>
    </xf>
    <xf numFmtId="0" fontId="0" fillId="2" borderId="2" xfId="0" applyFill="1" applyBorder="1" applyAlignment="1" applyProtection="1">
      <alignment horizontal="center"/>
    </xf>
    <xf numFmtId="0" fontId="0" fillId="2" borderId="3" xfId="0" applyFill="1" applyBorder="1" applyAlignment="1" applyProtection="1">
      <alignment horizontal="center"/>
    </xf>
    <xf numFmtId="0" fontId="0" fillId="2" borderId="4" xfId="0" applyFill="1" applyBorder="1" applyAlignment="1" applyProtection="1">
      <alignment horizontal="center"/>
    </xf>
    <xf numFmtId="0" fontId="0" fillId="2" borderId="1" xfId="0" applyFill="1" applyBorder="1" applyAlignment="1">
      <alignment horizontal="left" wrapText="1"/>
    </xf>
    <xf numFmtId="0" fontId="2" fillId="2" borderId="0" xfId="0" applyNumberFormat="1" applyFont="1" applyFill="1" applyBorder="1" applyAlignment="1">
      <alignment horizontal="right" vertical="center"/>
    </xf>
    <xf numFmtId="0" fontId="0" fillId="0" borderId="0" xfId="0" applyAlignment="1" applyProtection="1">
      <alignment horizontal="center"/>
      <protection locked="0"/>
    </xf>
    <xf numFmtId="0" fontId="0" fillId="2" borderId="0" xfId="0" applyFill="1" applyAlignment="1" applyProtection="1">
      <alignment horizontal="center"/>
      <protection locked="0"/>
    </xf>
    <xf numFmtId="0" fontId="0" fillId="0" borderId="4" xfId="0" applyBorder="1" applyAlignment="1" applyProtection="1">
      <alignment horizontal="center"/>
      <protection locked="0"/>
    </xf>
    <xf numFmtId="164" fontId="1" fillId="2" borderId="1" xfId="0" applyNumberFormat="1" applyFont="1" applyFill="1" applyBorder="1" applyAlignment="1">
      <alignment horizontal="center"/>
    </xf>
    <xf numFmtId="0" fontId="0" fillId="2" borderId="13" xfId="0" applyFill="1" applyBorder="1" applyAlignment="1" applyProtection="1">
      <alignment horizontal="center"/>
      <protection locked="0"/>
    </xf>
    <xf numFmtId="0" fontId="0" fillId="2" borderId="14" xfId="0" applyFill="1" applyBorder="1" applyAlignment="1" applyProtection="1">
      <alignment horizontal="center"/>
      <protection locked="0"/>
    </xf>
    <xf numFmtId="0" fontId="0" fillId="2" borderId="15" xfId="0" applyFill="1" applyBorder="1" applyAlignment="1" applyProtection="1">
      <alignment horizontal="center"/>
      <protection locked="0"/>
    </xf>
    <xf numFmtId="164" fontId="0" fillId="2" borderId="0" xfId="0" applyNumberFormat="1" applyFill="1" applyBorder="1" applyAlignment="1">
      <alignment horizontal="left"/>
    </xf>
    <xf numFmtId="164" fontId="11" fillId="2" borderId="0" xfId="0" applyNumberFormat="1" applyFont="1" applyFill="1" applyBorder="1" applyAlignment="1">
      <alignment horizontal="center"/>
    </xf>
    <xf numFmtId="164" fontId="0" fillId="2" borderId="1" xfId="0" applyNumberFormat="1" applyFill="1" applyBorder="1" applyAlignment="1">
      <alignment horizontal="left"/>
    </xf>
    <xf numFmtId="0" fontId="8" fillId="2" borderId="0" xfId="2" applyFont="1" applyFill="1" applyBorder="1" applyAlignment="1" applyProtection="1">
      <alignment horizontal="center" vertical="center"/>
    </xf>
    <xf numFmtId="0" fontId="0" fillId="5" borderId="12" xfId="0" applyFill="1" applyBorder="1" applyAlignment="1">
      <alignment horizontal="center"/>
    </xf>
    <xf numFmtId="164" fontId="1" fillId="2" borderId="2" xfId="0" applyNumberFormat="1" applyFont="1" applyFill="1" applyBorder="1" applyAlignment="1">
      <alignment horizontal="center"/>
    </xf>
    <xf numFmtId="164" fontId="1" fillId="2" borderId="4" xfId="0" applyNumberFormat="1" applyFont="1" applyFill="1" applyBorder="1" applyAlignment="1">
      <alignment horizontal="center"/>
    </xf>
    <xf numFmtId="166" fontId="0" fillId="2" borderId="2" xfId="0" applyNumberFormat="1" applyFill="1" applyBorder="1" applyAlignment="1">
      <alignment horizontal="center"/>
    </xf>
    <xf numFmtId="166" fontId="0" fillId="2" borderId="4" xfId="0" applyNumberFormat="1" applyFill="1" applyBorder="1" applyAlignment="1">
      <alignment horizontal="center"/>
    </xf>
    <xf numFmtId="0" fontId="0" fillId="2" borderId="3" xfId="0" applyFill="1" applyBorder="1" applyAlignment="1">
      <alignment horizontal="center"/>
    </xf>
    <xf numFmtId="0" fontId="9" fillId="6" borderId="2" xfId="2" applyFont="1" applyFill="1" applyBorder="1" applyAlignment="1" applyProtection="1">
      <alignment horizontal="center"/>
      <protection locked="0"/>
    </xf>
    <xf numFmtId="0" fontId="9" fillId="6" borderId="3" xfId="2" applyFont="1" applyFill="1" applyBorder="1" applyAlignment="1" applyProtection="1">
      <alignment horizontal="center"/>
      <protection locked="0"/>
    </xf>
    <xf numFmtId="0" fontId="9" fillId="6" borderId="4" xfId="2" applyFont="1" applyFill="1" applyBorder="1" applyAlignment="1" applyProtection="1">
      <alignment horizontal="center"/>
      <protection locked="0"/>
    </xf>
    <xf numFmtId="170" fontId="0" fillId="2" borderId="2" xfId="0" applyNumberFormat="1" applyFill="1" applyBorder="1" applyAlignment="1" applyProtection="1">
      <alignment horizontal="center"/>
      <protection locked="0"/>
    </xf>
    <xf numFmtId="170" fontId="0" fillId="2" borderId="4" xfId="0" applyNumberFormat="1" applyFill="1" applyBorder="1" applyAlignment="1" applyProtection="1">
      <alignment horizontal="center"/>
      <protection locked="0"/>
    </xf>
    <xf numFmtId="164" fontId="1" fillId="2" borderId="3" xfId="0" applyNumberFormat="1" applyFont="1" applyFill="1" applyBorder="1" applyAlignment="1">
      <alignment horizontal="right"/>
    </xf>
    <xf numFmtId="165" fontId="0" fillId="2" borderId="2" xfId="0" applyNumberFormat="1" applyFill="1" applyBorder="1" applyAlignment="1">
      <alignment horizontal="center"/>
    </xf>
    <xf numFmtId="165" fontId="0" fillId="2" borderId="3" xfId="0" applyNumberFormat="1" applyFill="1" applyBorder="1" applyAlignment="1">
      <alignment horizontal="center"/>
    </xf>
    <xf numFmtId="165" fontId="0" fillId="2" borderId="4" xfId="0" applyNumberFormat="1" applyFill="1" applyBorder="1" applyAlignment="1">
      <alignment horizontal="center"/>
    </xf>
    <xf numFmtId="0" fontId="0" fillId="3" borderId="2" xfId="0" applyFill="1" applyBorder="1" applyAlignment="1">
      <alignment horizontal="center"/>
    </xf>
    <xf numFmtId="0" fontId="0" fillId="3" borderId="3" xfId="0" applyFill="1" applyBorder="1" applyAlignment="1">
      <alignment horizontal="center"/>
    </xf>
    <xf numFmtId="0" fontId="0" fillId="3" borderId="4" xfId="0" applyFill="1" applyBorder="1" applyAlignment="1">
      <alignment horizontal="center"/>
    </xf>
    <xf numFmtId="0" fontId="21" fillId="2" borderId="0" xfId="0" applyFont="1" applyFill="1" applyAlignment="1" applyProtection="1">
      <alignment horizontal="center" vertical="center"/>
    </xf>
    <xf numFmtId="164" fontId="0" fillId="2" borderId="0" xfId="0" applyNumberFormat="1" applyFill="1" applyAlignment="1" applyProtection="1">
      <alignment horizontal="left"/>
    </xf>
    <xf numFmtId="0" fontId="0" fillId="2" borderId="0" xfId="0" applyFill="1" applyAlignment="1" applyProtection="1">
      <alignment horizontal="left"/>
    </xf>
    <xf numFmtId="0" fontId="21" fillId="2" borderId="0" xfId="0" applyFont="1" applyFill="1" applyBorder="1" applyAlignment="1" applyProtection="1">
      <alignment horizontal="center" vertical="center"/>
    </xf>
    <xf numFmtId="164" fontId="0" fillId="2" borderId="0" xfId="0" applyNumberFormat="1" applyFill="1" applyAlignment="1" applyProtection="1">
      <alignment horizontal="center"/>
    </xf>
    <xf numFmtId="164" fontId="0" fillId="2" borderId="0" xfId="0" applyNumberFormat="1" applyFill="1" applyAlignment="1" applyProtection="1">
      <alignment horizontal="right"/>
    </xf>
    <xf numFmtId="0" fontId="0" fillId="2" borderId="0" xfId="0" applyFill="1" applyAlignment="1" applyProtection="1">
      <alignment horizontal="right"/>
    </xf>
    <xf numFmtId="0" fontId="0" fillId="2" borderId="0" xfId="0" applyFill="1" applyAlignment="1" applyProtection="1">
      <alignment horizontal="center"/>
    </xf>
    <xf numFmtId="164" fontId="0" fillId="2" borderId="0" xfId="0" applyNumberFormat="1" applyFill="1" applyAlignment="1" applyProtection="1">
      <alignment horizontal="center" vertical="top"/>
    </xf>
    <xf numFmtId="0" fontId="0" fillId="2" borderId="0" xfId="0" applyFill="1" applyAlignment="1" applyProtection="1">
      <alignment horizontal="center" vertical="top"/>
    </xf>
    <xf numFmtId="1" fontId="18" fillId="0" borderId="23" xfId="0" applyNumberFormat="1" applyFont="1" applyFill="1" applyBorder="1" applyAlignment="1" applyProtection="1">
      <alignment horizontal="center" vertical="center" wrapText="1"/>
    </xf>
    <xf numFmtId="0" fontId="18" fillId="0" borderId="23" xfId="0" applyFont="1" applyFill="1" applyBorder="1" applyAlignment="1" applyProtection="1">
      <alignment horizontal="center" vertical="center" wrapText="1"/>
    </xf>
    <xf numFmtId="164" fontId="0" fillId="2" borderId="42" xfId="0" applyNumberFormat="1" applyFill="1" applyBorder="1" applyAlignment="1" applyProtection="1">
      <alignment horizontal="center"/>
    </xf>
    <xf numFmtId="164" fontId="0" fillId="2" borderId="4" xfId="0" applyNumberFormat="1" applyFill="1" applyBorder="1" applyAlignment="1" applyProtection="1">
      <alignment horizontal="center"/>
    </xf>
    <xf numFmtId="164" fontId="0" fillId="2" borderId="2" xfId="0" applyNumberFormat="1" applyFill="1" applyBorder="1" applyAlignment="1" applyProtection="1">
      <alignment horizontal="center"/>
    </xf>
    <xf numFmtId="164" fontId="0" fillId="2" borderId="3" xfId="0" applyNumberFormat="1" applyFill="1" applyBorder="1" applyAlignment="1" applyProtection="1">
      <alignment horizontal="center"/>
    </xf>
    <xf numFmtId="164" fontId="0" fillId="2" borderId="48" xfId="0" applyNumberFormat="1" applyFill="1" applyBorder="1" applyAlignment="1" applyProtection="1">
      <alignment horizontal="center"/>
    </xf>
    <xf numFmtId="164" fontId="0" fillId="2" borderId="44" xfId="0" applyNumberFormat="1" applyFill="1" applyBorder="1" applyAlignment="1" applyProtection="1">
      <alignment horizontal="center"/>
    </xf>
    <xf numFmtId="164" fontId="19" fillId="2" borderId="13" xfId="0" applyNumberFormat="1" applyFont="1" applyFill="1" applyBorder="1" applyAlignment="1" applyProtection="1">
      <alignment horizontal="center" vertical="center"/>
    </xf>
    <xf numFmtId="164" fontId="19" fillId="2" borderId="47" xfId="0" applyNumberFormat="1" applyFont="1" applyFill="1" applyBorder="1" applyAlignment="1" applyProtection="1">
      <alignment horizontal="center" vertical="center"/>
    </xf>
    <xf numFmtId="164" fontId="19" fillId="2" borderId="16" xfId="0" applyNumberFormat="1" applyFont="1" applyFill="1" applyBorder="1" applyAlignment="1" applyProtection="1">
      <alignment horizontal="center" vertical="center"/>
    </xf>
    <xf numFmtId="164" fontId="19" fillId="2" borderId="24" xfId="0" applyNumberFormat="1" applyFont="1" applyFill="1" applyBorder="1" applyAlignment="1" applyProtection="1">
      <alignment horizontal="center" vertical="center"/>
    </xf>
    <xf numFmtId="164" fontId="19" fillId="2" borderId="49" xfId="0" applyNumberFormat="1" applyFont="1" applyFill="1" applyBorder="1" applyAlignment="1" applyProtection="1">
      <alignment horizontal="center" vertical="center"/>
    </xf>
    <xf numFmtId="164" fontId="19" fillId="2" borderId="27" xfId="0" applyNumberFormat="1" applyFont="1" applyFill="1" applyBorder="1" applyAlignment="1" applyProtection="1">
      <alignment horizontal="center" vertical="center"/>
    </xf>
    <xf numFmtId="0" fontId="0" fillId="2" borderId="57" xfId="0" applyFill="1" applyBorder="1" applyAlignment="1" applyProtection="1"/>
    <xf numFmtId="0" fontId="0" fillId="2" borderId="1" xfId="0" applyFill="1" applyBorder="1" applyAlignment="1" applyProtection="1">
      <alignment wrapText="1"/>
    </xf>
    <xf numFmtId="0" fontId="0" fillId="2" borderId="43" xfId="0" applyFill="1" applyBorder="1" applyAlignment="1" applyProtection="1">
      <alignment wrapText="1"/>
    </xf>
    <xf numFmtId="0" fontId="0" fillId="2" borderId="57" xfId="0" applyFill="1" applyBorder="1" applyAlignment="1" applyProtection="1">
      <alignment horizontal="left" wrapText="1"/>
    </xf>
    <xf numFmtId="0" fontId="0" fillId="2" borderId="57" xfId="0" applyFill="1" applyBorder="1" applyAlignment="1" applyProtection="1">
      <alignment horizontal="center"/>
    </xf>
    <xf numFmtId="0" fontId="0" fillId="2" borderId="51" xfId="0" applyFill="1" applyBorder="1" applyAlignment="1" applyProtection="1">
      <alignment horizontal="center"/>
    </xf>
    <xf numFmtId="0" fontId="0" fillId="2" borderId="1" xfId="0" applyFill="1" applyBorder="1" applyAlignment="1" applyProtection="1">
      <alignment horizontal="center"/>
    </xf>
    <xf numFmtId="0" fontId="0" fillId="2" borderId="43" xfId="0" applyFill="1" applyBorder="1" applyAlignment="1" applyProtection="1">
      <alignment horizontal="center"/>
    </xf>
    <xf numFmtId="0" fontId="0" fillId="2" borderId="37" xfId="0" applyFill="1" applyBorder="1" applyAlignment="1" applyProtection="1">
      <alignment horizontal="center"/>
    </xf>
    <xf numFmtId="0" fontId="1" fillId="2" borderId="61" xfId="0" applyFont="1" applyFill="1" applyBorder="1" applyAlignment="1" applyProtection="1">
      <alignment horizontal="center" vertical="center"/>
    </xf>
    <xf numFmtId="0" fontId="1" fillId="2" borderId="53" xfId="0" applyFont="1" applyFill="1" applyBorder="1" applyAlignment="1" applyProtection="1">
      <alignment horizontal="center" vertical="center"/>
    </xf>
    <xf numFmtId="0" fontId="0" fillId="2" borderId="44" xfId="0" applyFill="1" applyBorder="1" applyAlignment="1" applyProtection="1">
      <alignment horizontal="center"/>
    </xf>
    <xf numFmtId="0" fontId="16" fillId="2" borderId="1" xfId="0" applyFont="1" applyFill="1" applyBorder="1" applyAlignment="1" applyProtection="1">
      <alignment horizontal="center" vertical="center"/>
    </xf>
    <xf numFmtId="164" fontId="0" fillId="2" borderId="37" xfId="0" applyNumberFormat="1" applyFill="1" applyBorder="1" applyAlignment="1" applyProtection="1">
      <alignment horizontal="center"/>
    </xf>
    <xf numFmtId="164" fontId="0" fillId="2" borderId="38" xfId="0" applyNumberFormat="1" applyFill="1" applyBorder="1" applyAlignment="1" applyProtection="1">
      <alignment horizontal="center"/>
    </xf>
    <xf numFmtId="0" fontId="1" fillId="2" borderId="2" xfId="0" applyFont="1" applyFill="1" applyBorder="1" applyAlignment="1" applyProtection="1">
      <alignment horizontal="center" vertical="center" wrapText="1"/>
    </xf>
    <xf numFmtId="0" fontId="1" fillId="2" borderId="4" xfId="0" applyFont="1" applyFill="1" applyBorder="1" applyAlignment="1" applyProtection="1">
      <alignment horizontal="center" vertical="center" wrapText="1"/>
    </xf>
    <xf numFmtId="0" fontId="0" fillId="2" borderId="47" xfId="0" applyFill="1" applyBorder="1" applyAlignment="1" applyProtection="1">
      <alignment horizontal="center"/>
    </xf>
    <xf numFmtId="0" fontId="0" fillId="2" borderId="49" xfId="0" applyFill="1" applyBorder="1" applyAlignment="1" applyProtection="1">
      <alignment horizontal="center"/>
    </xf>
    <xf numFmtId="0" fontId="0" fillId="2" borderId="27" xfId="0" applyFill="1" applyBorder="1" applyAlignment="1" applyProtection="1">
      <alignment horizontal="center"/>
    </xf>
    <xf numFmtId="164" fontId="15" fillId="2" borderId="0" xfId="0" applyNumberFormat="1" applyFont="1" applyFill="1" applyAlignment="1" applyProtection="1">
      <alignment horizontal="center" vertical="center"/>
    </xf>
    <xf numFmtId="0" fontId="14" fillId="2" borderId="20" xfId="0" applyFont="1" applyFill="1" applyBorder="1" applyAlignment="1" applyProtection="1">
      <alignment horizontal="center" vertical="center"/>
    </xf>
    <xf numFmtId="0" fontId="14" fillId="2" borderId="21" xfId="0" applyFont="1" applyFill="1" applyBorder="1" applyAlignment="1" applyProtection="1">
      <alignment horizontal="center" vertical="center"/>
    </xf>
    <xf numFmtId="0" fontId="14" fillId="2" borderId="22" xfId="0" applyFont="1" applyFill="1" applyBorder="1" applyAlignment="1" applyProtection="1">
      <alignment horizontal="center" vertical="center"/>
    </xf>
    <xf numFmtId="0" fontId="14" fillId="2" borderId="23" xfId="0" applyFont="1" applyFill="1" applyBorder="1" applyAlignment="1" applyProtection="1">
      <alignment horizontal="center" vertical="center"/>
    </xf>
    <xf numFmtId="0" fontId="14" fillId="2" borderId="0" xfId="0" applyFont="1" applyFill="1" applyBorder="1" applyAlignment="1" applyProtection="1">
      <alignment horizontal="center" vertical="center"/>
    </xf>
    <xf numFmtId="0" fontId="14" fillId="2" borderId="24" xfId="0" applyFont="1" applyFill="1" applyBorder="1" applyAlignment="1" applyProtection="1">
      <alignment horizontal="center" vertical="center"/>
    </xf>
    <xf numFmtId="0" fontId="14" fillId="2" borderId="41" xfId="0" applyFont="1" applyFill="1" applyBorder="1" applyAlignment="1" applyProtection="1">
      <alignment horizontal="center" vertical="center"/>
    </xf>
    <xf numFmtId="0" fontId="14" fillId="2" borderId="12" xfId="0" applyFont="1" applyFill="1" applyBorder="1" applyAlignment="1" applyProtection="1">
      <alignment horizontal="center" vertical="center"/>
    </xf>
    <xf numFmtId="0" fontId="14" fillId="2" borderId="46" xfId="0" applyFont="1" applyFill="1" applyBorder="1" applyAlignment="1" applyProtection="1">
      <alignment horizontal="center" vertical="center"/>
    </xf>
    <xf numFmtId="0" fontId="1" fillId="2" borderId="32" xfId="0" applyFont="1" applyFill="1" applyBorder="1" applyAlignment="1" applyProtection="1">
      <alignment horizontal="center" vertical="center"/>
    </xf>
    <xf numFmtId="0" fontId="0" fillId="2" borderId="2" xfId="0" applyFill="1" applyBorder="1" applyAlignment="1" applyProtection="1">
      <alignment horizontal="center" vertical="center" wrapText="1"/>
    </xf>
    <xf numFmtId="0" fontId="0" fillId="2" borderId="32" xfId="0" applyFill="1" applyBorder="1" applyAlignment="1" applyProtection="1">
      <alignment horizontal="center" vertical="center"/>
    </xf>
    <xf numFmtId="0" fontId="14" fillId="2" borderId="20" xfId="0" applyFont="1" applyFill="1" applyBorder="1" applyAlignment="1" applyProtection="1">
      <alignment horizontal="center" vertical="center" wrapText="1"/>
    </xf>
    <xf numFmtId="0" fontId="1" fillId="5" borderId="42" xfId="0" applyFont="1" applyFill="1" applyBorder="1" applyAlignment="1" applyProtection="1">
      <alignment horizontal="center" vertical="center" wrapText="1"/>
      <protection locked="0"/>
    </xf>
    <xf numFmtId="0" fontId="1" fillId="5" borderId="4" xfId="0" applyFont="1" applyFill="1" applyBorder="1" applyAlignment="1" applyProtection="1">
      <alignment horizontal="center" vertical="center" wrapText="1"/>
      <protection locked="0"/>
    </xf>
    <xf numFmtId="177" fontId="0" fillId="2" borderId="13" xfId="0" applyNumberFormat="1" applyFill="1" applyBorder="1" applyAlignment="1" applyProtection="1">
      <alignment horizontal="center" vertical="center"/>
    </xf>
    <xf numFmtId="177" fontId="0" fillId="2" borderId="15" xfId="0" applyNumberFormat="1" applyFill="1" applyBorder="1" applyAlignment="1" applyProtection="1">
      <alignment horizontal="center" vertical="center"/>
    </xf>
    <xf numFmtId="177" fontId="0" fillId="2" borderId="16" xfId="0" applyNumberFormat="1" applyFill="1" applyBorder="1" applyAlignment="1" applyProtection="1">
      <alignment horizontal="center" vertical="center"/>
    </xf>
    <xf numFmtId="177" fontId="0" fillId="2" borderId="17" xfId="0" applyNumberFormat="1" applyFill="1" applyBorder="1" applyAlignment="1" applyProtection="1">
      <alignment horizontal="center" vertical="center"/>
    </xf>
    <xf numFmtId="177" fontId="0" fillId="2" borderId="49" xfId="0" applyNumberFormat="1" applyFill="1" applyBorder="1" applyAlignment="1" applyProtection="1">
      <alignment horizontal="center" vertical="center"/>
    </xf>
    <xf numFmtId="177" fontId="0" fillId="2" borderId="56" xfId="0" applyNumberFormat="1" applyFill="1" applyBorder="1" applyAlignment="1" applyProtection="1">
      <alignment horizontal="center" vertical="center"/>
    </xf>
    <xf numFmtId="177" fontId="0" fillId="2" borderId="47" xfId="0" applyNumberFormat="1" applyFill="1" applyBorder="1" applyAlignment="1" applyProtection="1">
      <alignment horizontal="center" vertical="center"/>
    </xf>
    <xf numFmtId="177" fontId="0" fillId="2" borderId="24" xfId="0" applyNumberFormat="1" applyFill="1" applyBorder="1" applyAlignment="1" applyProtection="1">
      <alignment horizontal="center" vertical="center"/>
    </xf>
    <xf numFmtId="177" fontId="0" fillId="2" borderId="27" xfId="0" applyNumberFormat="1" applyFill="1" applyBorder="1" applyAlignment="1" applyProtection="1">
      <alignment horizontal="center" vertical="center"/>
    </xf>
    <xf numFmtId="164" fontId="15" fillId="2" borderId="0" xfId="0" applyNumberFormat="1" applyFont="1" applyFill="1" applyBorder="1" applyAlignment="1" applyProtection="1">
      <alignment horizontal="center" vertical="top" wrapText="1"/>
    </xf>
    <xf numFmtId="164" fontId="15" fillId="2" borderId="0" xfId="0" applyNumberFormat="1" applyFont="1" applyFill="1" applyBorder="1" applyAlignment="1" applyProtection="1">
      <alignment horizontal="right" vertical="top" wrapText="1"/>
    </xf>
    <xf numFmtId="164" fontId="15" fillId="2" borderId="0" xfId="0" applyNumberFormat="1" applyFont="1" applyFill="1" applyBorder="1" applyAlignment="1" applyProtection="1">
      <alignment horizontal="right"/>
    </xf>
    <xf numFmtId="164" fontId="15" fillId="2" borderId="0" xfId="0" applyNumberFormat="1" applyFont="1" applyFill="1" applyBorder="1" applyAlignment="1" applyProtection="1">
      <alignment horizontal="center" vertical="center" wrapText="1"/>
    </xf>
    <xf numFmtId="0" fontId="14" fillId="2" borderId="25" xfId="0" applyFont="1" applyFill="1" applyBorder="1" applyAlignment="1" applyProtection="1">
      <alignment horizontal="center" vertical="center"/>
    </xf>
    <xf numFmtId="0" fontId="14" fillId="2" borderId="26" xfId="0" applyFont="1" applyFill="1" applyBorder="1" applyAlignment="1" applyProtection="1">
      <alignment horizontal="center" vertical="center"/>
    </xf>
    <xf numFmtId="0" fontId="1" fillId="2" borderId="28" xfId="0" applyFont="1" applyFill="1" applyBorder="1" applyAlignment="1" applyProtection="1">
      <alignment horizontal="center"/>
    </xf>
    <xf numFmtId="0" fontId="1" fillId="2" borderId="29" xfId="0" applyFont="1" applyFill="1" applyBorder="1" applyAlignment="1" applyProtection="1">
      <alignment horizontal="center"/>
    </xf>
    <xf numFmtId="0" fontId="1" fillId="2" borderId="30" xfId="0" applyFont="1" applyFill="1" applyBorder="1" applyAlignment="1" applyProtection="1">
      <alignment horizontal="center"/>
    </xf>
    <xf numFmtId="0" fontId="0" fillId="2" borderId="32" xfId="0" applyFill="1" applyBorder="1" applyAlignment="1" applyProtection="1">
      <alignment horizontal="center"/>
    </xf>
    <xf numFmtId="0" fontId="0" fillId="3" borderId="34" xfId="0" applyFill="1" applyBorder="1" applyAlignment="1" applyProtection="1">
      <alignment horizontal="center"/>
    </xf>
    <xf numFmtId="0" fontId="0" fillId="3" borderId="5" xfId="0" applyFill="1" applyBorder="1" applyAlignment="1" applyProtection="1">
      <alignment horizontal="center"/>
    </xf>
    <xf numFmtId="0" fontId="0" fillId="3" borderId="35" xfId="0" applyFill="1" applyBorder="1" applyAlignment="1" applyProtection="1">
      <alignment horizontal="center"/>
    </xf>
    <xf numFmtId="0" fontId="14" fillId="2" borderId="27" xfId="0" applyFont="1" applyFill="1" applyBorder="1" applyAlignment="1" applyProtection="1">
      <alignment horizontal="center" vertical="center"/>
    </xf>
    <xf numFmtId="164" fontId="15" fillId="2" borderId="0" xfId="0" applyNumberFormat="1" applyFont="1" applyFill="1" applyBorder="1" applyAlignment="1" applyProtection="1">
      <alignment horizontal="left"/>
    </xf>
    <xf numFmtId="0" fontId="15" fillId="2" borderId="0" xfId="0" applyFont="1" applyFill="1" applyBorder="1" applyAlignment="1" applyProtection="1">
      <alignment horizontal="left"/>
    </xf>
    <xf numFmtId="164" fontId="15" fillId="2" borderId="0" xfId="0" applyNumberFormat="1" applyFont="1" applyFill="1" applyBorder="1" applyAlignment="1" applyProtection="1">
      <alignment horizontal="center" vertical="center"/>
    </xf>
    <xf numFmtId="164" fontId="15" fillId="2" borderId="0" xfId="0" applyNumberFormat="1" applyFont="1" applyFill="1" applyBorder="1" applyAlignment="1" applyProtection="1">
      <alignment horizontal="left" vertical="center"/>
    </xf>
    <xf numFmtId="0" fontId="1" fillId="2" borderId="51" xfId="0" applyFont="1" applyFill="1" applyBorder="1" applyAlignment="1" applyProtection="1">
      <alignment horizontal="center" vertical="center"/>
    </xf>
    <xf numFmtId="0" fontId="1" fillId="2" borderId="52" xfId="0" applyFont="1" applyFill="1" applyBorder="1" applyAlignment="1" applyProtection="1">
      <alignment horizontal="center" vertical="center"/>
    </xf>
    <xf numFmtId="0" fontId="1" fillId="2" borderId="54" xfId="0" applyFont="1" applyFill="1" applyBorder="1" applyAlignment="1" applyProtection="1">
      <alignment horizontal="center" vertical="center"/>
    </xf>
    <xf numFmtId="0" fontId="1" fillId="2" borderId="51" xfId="0" applyFont="1" applyFill="1" applyBorder="1" applyAlignment="1" applyProtection="1">
      <alignment horizontal="center" vertical="center" wrapText="1"/>
    </xf>
    <xf numFmtId="0" fontId="1" fillId="2" borderId="52" xfId="0" applyFont="1" applyFill="1" applyBorder="1" applyAlignment="1" applyProtection="1">
      <alignment horizontal="center" vertical="center" wrapText="1"/>
    </xf>
    <xf numFmtId="0" fontId="1" fillId="2" borderId="42" xfId="0" applyFont="1" applyFill="1" applyBorder="1" applyAlignment="1" applyProtection="1">
      <alignment horizontal="center" vertical="center" wrapText="1"/>
    </xf>
    <xf numFmtId="0" fontId="1" fillId="2" borderId="3" xfId="0" applyFont="1" applyFill="1" applyBorder="1" applyAlignment="1" applyProtection="1">
      <alignment horizontal="center" vertical="center" wrapText="1"/>
    </xf>
    <xf numFmtId="0" fontId="16" fillId="2" borderId="43" xfId="0" applyFont="1" applyFill="1" applyBorder="1" applyAlignment="1" applyProtection="1">
      <alignment horizontal="center" vertical="center"/>
    </xf>
    <xf numFmtId="0" fontId="1" fillId="2" borderId="41" xfId="0" applyFont="1" applyFill="1" applyBorder="1" applyAlignment="1" applyProtection="1">
      <alignment horizontal="center" vertical="center"/>
    </xf>
    <xf numFmtId="0" fontId="1" fillId="2" borderId="19" xfId="0" applyFont="1" applyFill="1" applyBorder="1" applyAlignment="1" applyProtection="1">
      <alignment horizontal="center" vertical="center"/>
    </xf>
    <xf numFmtId="0" fontId="1" fillId="2" borderId="18" xfId="0" applyFont="1" applyFill="1" applyBorder="1" applyAlignment="1" applyProtection="1">
      <alignment horizontal="center" vertical="center" wrapText="1"/>
    </xf>
    <xf numFmtId="0" fontId="1" fillId="2" borderId="46" xfId="0" applyFont="1" applyFill="1" applyBorder="1" applyAlignment="1" applyProtection="1">
      <alignment horizontal="center" vertical="center" wrapText="1"/>
    </xf>
    <xf numFmtId="0" fontId="1" fillId="2" borderId="0" xfId="0" applyFont="1" applyFill="1" applyBorder="1" applyAlignment="1" applyProtection="1">
      <alignment horizontal="center" vertical="center"/>
    </xf>
    <xf numFmtId="0" fontId="1" fillId="2" borderId="58" xfId="0" applyFont="1" applyFill="1" applyBorder="1" applyAlignment="1" applyProtection="1">
      <alignment horizontal="center" vertical="center"/>
    </xf>
    <xf numFmtId="0" fontId="1" fillId="2" borderId="59" xfId="0" applyFont="1" applyFill="1" applyBorder="1" applyAlignment="1" applyProtection="1">
      <alignment horizontal="center" vertical="center"/>
    </xf>
    <xf numFmtId="2" fontId="14" fillId="2" borderId="57" xfId="0" applyNumberFormat="1" applyFont="1" applyFill="1" applyBorder="1" applyAlignment="1" applyProtection="1">
      <alignment horizontal="center" vertical="center"/>
    </xf>
    <xf numFmtId="2" fontId="14" fillId="2" borderId="55" xfId="0" applyNumberFormat="1" applyFont="1" applyFill="1" applyBorder="1" applyAlignment="1" applyProtection="1">
      <alignment horizontal="center" vertical="center"/>
    </xf>
    <xf numFmtId="2" fontId="14" fillId="2" borderId="1" xfId="0" applyNumberFormat="1" applyFont="1" applyFill="1" applyBorder="1" applyAlignment="1" applyProtection="1">
      <alignment horizontal="center" vertical="center"/>
    </xf>
    <xf numFmtId="2" fontId="14" fillId="2" borderId="33" xfId="0" applyNumberFormat="1" applyFont="1" applyFill="1" applyBorder="1" applyAlignment="1" applyProtection="1">
      <alignment horizontal="center" vertical="center"/>
    </xf>
    <xf numFmtId="2" fontId="14" fillId="2" borderId="43" xfId="0" applyNumberFormat="1" applyFont="1" applyFill="1" applyBorder="1" applyAlignment="1" applyProtection="1">
      <alignment horizontal="center" vertical="center"/>
    </xf>
    <xf numFmtId="2" fontId="14" fillId="2" borderId="45" xfId="0" applyNumberFormat="1" applyFont="1" applyFill="1" applyBorder="1" applyAlignment="1" applyProtection="1">
      <alignment horizontal="center" vertical="center"/>
    </xf>
    <xf numFmtId="0" fontId="20" fillId="2" borderId="26" xfId="0" applyFont="1" applyFill="1" applyBorder="1" applyAlignment="1" applyProtection="1">
      <alignment horizontal="center" vertical="top"/>
    </xf>
    <xf numFmtId="0" fontId="14" fillId="2" borderId="50" xfId="0" applyFont="1" applyFill="1" applyBorder="1" applyAlignment="1">
      <alignment horizontal="center"/>
    </xf>
    <xf numFmtId="0" fontId="14" fillId="2" borderId="57" xfId="0" applyFont="1" applyFill="1" applyBorder="1" applyAlignment="1">
      <alignment horizontal="center"/>
    </xf>
    <xf numFmtId="0" fontId="14" fillId="2" borderId="55" xfId="0" applyFont="1" applyFill="1" applyBorder="1" applyAlignment="1">
      <alignment horizontal="center"/>
    </xf>
    <xf numFmtId="165" fontId="0" fillId="2" borderId="31" xfId="0" applyNumberFormat="1" applyFill="1" applyBorder="1" applyAlignment="1">
      <alignment horizontal="center"/>
    </xf>
    <xf numFmtId="165" fontId="0" fillId="2" borderId="36" xfId="0" applyNumberFormat="1" applyFill="1" applyBorder="1" applyAlignment="1">
      <alignment horizontal="center"/>
    </xf>
    <xf numFmtId="165" fontId="0" fillId="2" borderId="43" xfId="0" applyNumberFormat="1" applyFill="1" applyBorder="1" applyAlignment="1">
      <alignment horizontal="center"/>
    </xf>
    <xf numFmtId="165" fontId="0" fillId="2" borderId="33" xfId="0" applyNumberFormat="1" applyFill="1" applyBorder="1" applyAlignment="1">
      <alignment horizontal="center"/>
    </xf>
    <xf numFmtId="165" fontId="0" fillId="2" borderId="45" xfId="0" applyNumberFormat="1" applyFill="1" applyBorder="1" applyAlignment="1">
      <alignment horizontal="center"/>
    </xf>
    <xf numFmtId="0" fontId="1" fillId="2" borderId="57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1" fillId="2" borderId="20" xfId="0" applyFont="1" applyFill="1" applyBorder="1" applyAlignment="1">
      <alignment horizontal="center" vertical="center"/>
    </xf>
    <xf numFmtId="0" fontId="1" fillId="2" borderId="41" xfId="0" applyFont="1" applyFill="1" applyBorder="1" applyAlignment="1">
      <alignment horizontal="center" vertical="center"/>
    </xf>
    <xf numFmtId="0" fontId="1" fillId="2" borderId="55" xfId="0" applyFont="1" applyFill="1" applyBorder="1" applyAlignment="1">
      <alignment horizontal="center" vertical="center"/>
    </xf>
    <xf numFmtId="0" fontId="1" fillId="2" borderId="33" xfId="0" applyFont="1" applyFill="1" applyBorder="1" applyAlignment="1">
      <alignment horizontal="center" vertical="center"/>
    </xf>
    <xf numFmtId="0" fontId="1" fillId="2" borderId="0" xfId="0" applyFont="1" applyFill="1" applyBorder="1" applyAlignment="1" applyProtection="1">
      <alignment horizontal="center"/>
    </xf>
    <xf numFmtId="0" fontId="1" fillId="2" borderId="61" xfId="0" applyFont="1" applyFill="1" applyBorder="1" applyAlignment="1">
      <alignment horizontal="center" vertical="center"/>
    </xf>
    <xf numFmtId="0" fontId="1" fillId="2" borderId="5" xfId="0" applyFont="1" applyFill="1" applyBorder="1" applyAlignment="1">
      <alignment horizontal="center" vertical="center"/>
    </xf>
    <xf numFmtId="0" fontId="1" fillId="2" borderId="55" xfId="0" applyFont="1" applyFill="1" applyBorder="1" applyAlignment="1">
      <alignment horizontal="center" vertical="center" wrapText="1"/>
    </xf>
    <xf numFmtId="0" fontId="1" fillId="2" borderId="33" xfId="0" applyFont="1" applyFill="1" applyBorder="1" applyAlignment="1">
      <alignment horizontal="center" vertical="center" wrapText="1"/>
    </xf>
    <xf numFmtId="0" fontId="1" fillId="2" borderId="50" xfId="0" applyFont="1" applyFill="1" applyBorder="1" applyAlignment="1">
      <alignment horizontal="center" vertical="center"/>
    </xf>
    <xf numFmtId="0" fontId="1" fillId="2" borderId="31" xfId="0" applyFont="1" applyFill="1" applyBorder="1" applyAlignment="1">
      <alignment horizontal="center" vertical="center"/>
    </xf>
    <xf numFmtId="0" fontId="1" fillId="2" borderId="33" xfId="0" applyFont="1" applyFill="1" applyBorder="1" applyAlignment="1">
      <alignment horizontal="center"/>
    </xf>
    <xf numFmtId="0" fontId="1" fillId="2" borderId="28" xfId="0" applyFont="1" applyFill="1" applyBorder="1" applyAlignment="1">
      <alignment horizontal="center"/>
    </xf>
    <xf numFmtId="0" fontId="1" fillId="2" borderId="29" xfId="0" applyFont="1" applyFill="1" applyBorder="1" applyAlignment="1">
      <alignment horizontal="center"/>
    </xf>
    <xf numFmtId="0" fontId="1" fillId="2" borderId="30" xfId="0" applyFont="1" applyFill="1" applyBorder="1" applyAlignment="1">
      <alignment horizontal="center"/>
    </xf>
    <xf numFmtId="0" fontId="0" fillId="2" borderId="2" xfId="0" applyFill="1" applyBorder="1" applyAlignment="1">
      <alignment horizontal="center"/>
    </xf>
    <xf numFmtId="0" fontId="0" fillId="2" borderId="32" xfId="0" applyFill="1" applyBorder="1" applyAlignment="1">
      <alignment horizontal="center"/>
    </xf>
    <xf numFmtId="0" fontId="0" fillId="3" borderId="31" xfId="0" applyFill="1" applyBorder="1" applyAlignment="1">
      <alignment horizontal="center"/>
    </xf>
    <xf numFmtId="0" fontId="0" fillId="3" borderId="33" xfId="0" applyFill="1" applyBorder="1" applyAlignment="1">
      <alignment horizontal="center"/>
    </xf>
    <xf numFmtId="0" fontId="1" fillId="2" borderId="23" xfId="0" applyFont="1" applyFill="1" applyBorder="1" applyAlignment="1">
      <alignment horizontal="center"/>
    </xf>
    <xf numFmtId="0" fontId="1" fillId="2" borderId="0" xfId="0" applyFont="1" applyFill="1" applyBorder="1" applyAlignment="1">
      <alignment horizontal="center"/>
    </xf>
    <xf numFmtId="0" fontId="1" fillId="2" borderId="24" xfId="0" applyFont="1" applyFill="1" applyBorder="1" applyAlignment="1">
      <alignment horizontal="center"/>
    </xf>
    <xf numFmtId="165" fontId="10" fillId="2" borderId="25" xfId="0" applyNumberFormat="1" applyFont="1" applyFill="1" applyBorder="1" applyAlignment="1">
      <alignment horizontal="center"/>
    </xf>
    <xf numFmtId="0" fontId="10" fillId="2" borderId="26" xfId="0" applyFont="1" applyFill="1" applyBorder="1" applyAlignment="1">
      <alignment horizontal="center"/>
    </xf>
    <xf numFmtId="0" fontId="10" fillId="2" borderId="27" xfId="0" applyFont="1" applyFill="1" applyBorder="1" applyAlignment="1">
      <alignment horizontal="center"/>
    </xf>
    <xf numFmtId="165" fontId="0" fillId="2" borderId="37" xfId="0" applyNumberFormat="1" applyFill="1" applyBorder="1" applyAlignment="1">
      <alignment horizontal="center"/>
    </xf>
    <xf numFmtId="165" fontId="0" fillId="2" borderId="38" xfId="0" applyNumberFormat="1" applyFill="1" applyBorder="1" applyAlignment="1">
      <alignment horizontal="center"/>
    </xf>
    <xf numFmtId="165" fontId="0" fillId="2" borderId="39" xfId="0" applyNumberFormat="1" applyFill="1" applyBorder="1" applyAlignment="1">
      <alignment horizontal="center"/>
    </xf>
    <xf numFmtId="0" fontId="14" fillId="2" borderId="20" xfId="0" applyFont="1" applyFill="1" applyBorder="1" applyAlignment="1">
      <alignment horizontal="center"/>
    </xf>
    <xf numFmtId="0" fontId="14" fillId="2" borderId="21" xfId="0" applyFont="1" applyFill="1" applyBorder="1" applyAlignment="1">
      <alignment horizontal="center"/>
    </xf>
    <xf numFmtId="0" fontId="14" fillId="2" borderId="22" xfId="0" applyFont="1" applyFill="1" applyBorder="1" applyAlignment="1">
      <alignment horizontal="center"/>
    </xf>
    <xf numFmtId="165" fontId="10" fillId="2" borderId="23" xfId="0" applyNumberFormat="1" applyFont="1" applyFill="1" applyBorder="1" applyAlignment="1">
      <alignment horizontal="center"/>
    </xf>
    <xf numFmtId="165" fontId="10" fillId="2" borderId="0" xfId="0" applyNumberFormat="1" applyFont="1" applyFill="1" applyBorder="1" applyAlignment="1">
      <alignment horizontal="center"/>
    </xf>
    <xf numFmtId="165" fontId="10" fillId="2" borderId="24" xfId="0" applyNumberFormat="1" applyFont="1" applyFill="1" applyBorder="1" applyAlignment="1">
      <alignment horizontal="center"/>
    </xf>
    <xf numFmtId="165" fontId="10" fillId="2" borderId="23" xfId="0" applyNumberFormat="1" applyFont="1" applyFill="1" applyBorder="1" applyAlignment="1">
      <alignment horizontal="center" vertical="center" textRotation="90"/>
    </xf>
    <xf numFmtId="165" fontId="10" fillId="2" borderId="0" xfId="0" applyNumberFormat="1" applyFont="1" applyFill="1" applyBorder="1" applyAlignment="1">
      <alignment horizontal="center" vertical="center" textRotation="90"/>
    </xf>
    <xf numFmtId="165" fontId="1" fillId="2" borderId="0" xfId="0" applyNumberFormat="1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/>
    </xf>
    <xf numFmtId="0" fontId="14" fillId="2" borderId="20" xfId="0" applyFont="1" applyFill="1" applyBorder="1" applyAlignment="1">
      <alignment horizontal="center" vertical="center"/>
    </xf>
    <xf numFmtId="0" fontId="14" fillId="2" borderId="21" xfId="0" applyFont="1" applyFill="1" applyBorder="1" applyAlignment="1">
      <alignment horizontal="center" vertical="center"/>
    </xf>
    <xf numFmtId="0" fontId="14" fillId="2" borderId="22" xfId="0" applyFont="1" applyFill="1" applyBorder="1" applyAlignment="1">
      <alignment horizontal="center" vertical="center"/>
    </xf>
    <xf numFmtId="0" fontId="1" fillId="2" borderId="0" xfId="0" applyFont="1" applyFill="1" applyBorder="1" applyAlignment="1">
      <alignment horizontal="center" vertical="center"/>
    </xf>
    <xf numFmtId="0" fontId="0" fillId="2" borderId="0" xfId="0" applyFill="1" applyBorder="1" applyAlignment="1">
      <alignment horizontal="center"/>
    </xf>
    <xf numFmtId="0" fontId="0" fillId="2" borderId="1" xfId="0" applyFill="1" applyBorder="1" applyAlignment="1">
      <alignment horizontal="center"/>
    </xf>
    <xf numFmtId="3" fontId="0" fillId="2" borderId="1" xfId="0" applyNumberFormat="1" applyFill="1" applyBorder="1" applyAlignment="1">
      <alignment horizontal="center"/>
    </xf>
    <xf numFmtId="0" fontId="0" fillId="2" borderId="1" xfId="0" applyFill="1" applyBorder="1" applyAlignment="1">
      <alignment horizontal="left" vertical="center"/>
    </xf>
    <xf numFmtId="0" fontId="1" fillId="2" borderId="0" xfId="0" applyFont="1" applyFill="1" applyBorder="1" applyAlignment="1">
      <alignment horizontal="right"/>
    </xf>
    <xf numFmtId="177" fontId="0" fillId="2" borderId="0" xfId="0" applyNumberFormat="1" applyFill="1" applyAlignment="1">
      <alignment horizontal="center"/>
    </xf>
    <xf numFmtId="0" fontId="0" fillId="2" borderId="4" xfId="0" applyFill="1" applyBorder="1" applyAlignment="1">
      <alignment horizontal="center"/>
    </xf>
    <xf numFmtId="0" fontId="0" fillId="2" borderId="14" xfId="0" applyFill="1" applyBorder="1" applyAlignment="1">
      <alignment horizontal="left"/>
    </xf>
    <xf numFmtId="165" fontId="0" fillId="2" borderId="44" xfId="0" applyNumberFormat="1" applyFill="1" applyBorder="1" applyAlignment="1">
      <alignment horizontal="center"/>
    </xf>
    <xf numFmtId="165" fontId="0" fillId="2" borderId="0" xfId="0" applyNumberFormat="1" applyFill="1" applyBorder="1" applyAlignment="1">
      <alignment horizontal="center"/>
    </xf>
    <xf numFmtId="165" fontId="0" fillId="2" borderId="0" xfId="0" applyNumberFormat="1" applyFill="1" applyBorder="1" applyAlignment="1" applyProtection="1">
      <alignment horizontal="center"/>
      <protection locked="0"/>
    </xf>
    <xf numFmtId="0" fontId="14" fillId="2" borderId="52" xfId="0" applyFont="1" applyFill="1" applyBorder="1" applyAlignment="1">
      <alignment horizontal="center"/>
    </xf>
    <xf numFmtId="0" fontId="14" fillId="2" borderId="0" xfId="0" applyFont="1" applyFill="1" applyBorder="1" applyAlignment="1">
      <alignment horizontal="center"/>
    </xf>
    <xf numFmtId="0" fontId="0" fillId="2" borderId="58" xfId="0" applyFill="1" applyBorder="1" applyAlignment="1">
      <alignment horizontal="center"/>
    </xf>
    <xf numFmtId="0" fontId="0" fillId="2" borderId="63" xfId="0" applyFill="1" applyBorder="1" applyAlignment="1">
      <alignment horizontal="center"/>
    </xf>
    <xf numFmtId="0" fontId="0" fillId="2" borderId="59" xfId="0" applyFill="1" applyBorder="1" applyAlignment="1">
      <alignment horizontal="center"/>
    </xf>
    <xf numFmtId="165" fontId="0" fillId="0" borderId="58" xfId="0" applyNumberFormat="1" applyFill="1" applyBorder="1" applyAlignment="1" applyProtection="1">
      <alignment horizontal="center"/>
      <protection locked="0"/>
    </xf>
    <xf numFmtId="165" fontId="0" fillId="0" borderId="59" xfId="0" applyNumberFormat="1" applyFill="1" applyBorder="1" applyAlignment="1" applyProtection="1">
      <alignment horizontal="center"/>
      <protection locked="0"/>
    </xf>
    <xf numFmtId="0" fontId="0" fillId="2" borderId="8" xfId="0" applyFill="1" applyBorder="1" applyAlignment="1">
      <alignment horizontal="center"/>
    </xf>
    <xf numFmtId="0" fontId="0" fillId="2" borderId="9" xfId="0" applyFill="1" applyBorder="1" applyAlignment="1">
      <alignment horizontal="center"/>
    </xf>
    <xf numFmtId="0" fontId="0" fillId="2" borderId="64" xfId="0" applyFill="1" applyBorder="1" applyAlignment="1">
      <alignment horizontal="center"/>
    </xf>
    <xf numFmtId="165" fontId="0" fillId="0" borderId="8" xfId="0" applyNumberFormat="1" applyFill="1" applyBorder="1" applyAlignment="1" applyProtection="1">
      <alignment horizontal="center"/>
      <protection locked="0"/>
    </xf>
    <xf numFmtId="165" fontId="0" fillId="0" borderId="64" xfId="0" applyNumberFormat="1" applyFill="1" applyBorder="1" applyAlignment="1" applyProtection="1">
      <alignment horizontal="center"/>
      <protection locked="0"/>
    </xf>
    <xf numFmtId="0" fontId="8" fillId="0" borderId="0" xfId="2" applyFont="1" applyFill="1" applyAlignment="1" applyProtection="1">
      <alignment horizontal="right" vertical="center"/>
    </xf>
    <xf numFmtId="0" fontId="8" fillId="0" borderId="0" xfId="2" applyFont="1" applyFill="1" applyBorder="1" applyAlignment="1" applyProtection="1">
      <alignment horizontal="center" vertical="center"/>
    </xf>
    <xf numFmtId="0" fontId="0" fillId="0" borderId="0" xfId="0" applyFill="1" applyProtection="1"/>
    <xf numFmtId="0" fontId="1" fillId="0" borderId="28" xfId="0" applyFont="1" applyFill="1" applyBorder="1" applyAlignment="1">
      <alignment horizontal="center"/>
    </xf>
    <xf numFmtId="0" fontId="1" fillId="0" borderId="29" xfId="0" applyFont="1" applyFill="1" applyBorder="1" applyAlignment="1">
      <alignment horizontal="center"/>
    </xf>
    <xf numFmtId="0" fontId="1" fillId="0" borderId="30" xfId="0" applyFont="1" applyFill="1" applyBorder="1" applyAlignment="1">
      <alignment horizontal="center"/>
    </xf>
    <xf numFmtId="0" fontId="27" fillId="0" borderId="0" xfId="0" applyFont="1" applyFill="1" applyAlignment="1">
      <alignment horizontal="right" vertical="center"/>
    </xf>
    <xf numFmtId="0" fontId="0" fillId="0" borderId="31" xfId="0" applyFill="1" applyBorder="1"/>
    <xf numFmtId="0" fontId="27" fillId="0" borderId="0" xfId="0" applyFont="1" applyFill="1" applyAlignment="1">
      <alignment horizontal="left" vertical="center"/>
    </xf>
    <xf numFmtId="0" fontId="0" fillId="0" borderId="2" xfId="0" applyFill="1" applyBorder="1" applyAlignment="1">
      <alignment horizontal="center"/>
    </xf>
    <xf numFmtId="0" fontId="0" fillId="0" borderId="3" xfId="0" applyFill="1" applyBorder="1" applyAlignment="1">
      <alignment horizontal="center"/>
    </xf>
    <xf numFmtId="0" fontId="0" fillId="0" borderId="32" xfId="0" applyFill="1" applyBorder="1" applyAlignment="1">
      <alignment horizontal="center"/>
    </xf>
    <xf numFmtId="0" fontId="0" fillId="0" borderId="31" xfId="0" applyFill="1" applyBorder="1" applyAlignment="1">
      <alignment horizontal="center"/>
    </xf>
    <xf numFmtId="0" fontId="0" fillId="0" borderId="1" xfId="0" applyFill="1" applyBorder="1" applyAlignment="1">
      <alignment horizontal="center"/>
    </xf>
    <xf numFmtId="0" fontId="0" fillId="0" borderId="33" xfId="0" applyFill="1" applyBorder="1" applyAlignment="1">
      <alignment horizontal="center"/>
    </xf>
    <xf numFmtId="0" fontId="0" fillId="0" borderId="34" xfId="0" applyFill="1" applyBorder="1" applyAlignment="1">
      <alignment horizontal="left"/>
    </xf>
    <xf numFmtId="0" fontId="0" fillId="0" borderId="0" xfId="0" applyFill="1" applyBorder="1" applyAlignment="1">
      <alignment horizontal="center"/>
    </xf>
    <xf numFmtId="164" fontId="0" fillId="0" borderId="0" xfId="0" applyNumberFormat="1" applyFill="1" applyBorder="1" applyAlignment="1">
      <alignment horizontal="center"/>
    </xf>
    <xf numFmtId="164" fontId="0" fillId="0" borderId="35" xfId="0" applyNumberFormat="1" applyFill="1" applyBorder="1" applyAlignment="1" applyProtection="1">
      <alignment horizontal="right"/>
      <protection locked="0"/>
    </xf>
    <xf numFmtId="0" fontId="0" fillId="0" borderId="34" xfId="0" applyFill="1" applyBorder="1"/>
    <xf numFmtId="0" fontId="0" fillId="0" borderId="0" xfId="0" applyFill="1" applyBorder="1"/>
    <xf numFmtId="164" fontId="0" fillId="0" borderId="0" xfId="0" applyNumberFormat="1" applyFill="1" applyBorder="1"/>
    <xf numFmtId="164" fontId="0" fillId="0" borderId="35" xfId="0" applyNumberFormat="1" applyFill="1" applyBorder="1" applyProtection="1">
      <protection locked="0"/>
    </xf>
    <xf numFmtId="0" fontId="1" fillId="0" borderId="31" xfId="0" applyFont="1" applyFill="1" applyBorder="1" applyAlignment="1">
      <alignment horizontal="center"/>
    </xf>
    <xf numFmtId="0" fontId="1" fillId="0" borderId="1" xfId="0" applyFont="1" applyFill="1" applyBorder="1" applyAlignment="1">
      <alignment horizontal="center"/>
    </xf>
    <xf numFmtId="0" fontId="1" fillId="0" borderId="1" xfId="0" applyFont="1" applyFill="1" applyBorder="1" applyAlignment="1">
      <alignment horizontal="center"/>
    </xf>
    <xf numFmtId="0" fontId="1" fillId="0" borderId="33" xfId="0" applyFont="1" applyFill="1" applyBorder="1" applyAlignment="1">
      <alignment horizontal="center"/>
    </xf>
    <xf numFmtId="165" fontId="0" fillId="0" borderId="1" xfId="0" applyNumberFormat="1" applyFill="1" applyBorder="1"/>
    <xf numFmtId="165" fontId="0" fillId="0" borderId="1" xfId="0" applyNumberFormat="1" applyFill="1" applyBorder="1" applyAlignment="1">
      <alignment horizontal="center"/>
    </xf>
    <xf numFmtId="165" fontId="0" fillId="0" borderId="33" xfId="0" applyNumberFormat="1" applyFill="1" applyBorder="1" applyAlignment="1">
      <alignment horizontal="center"/>
    </xf>
    <xf numFmtId="0" fontId="27" fillId="0" borderId="0" xfId="0" applyFont="1" applyFill="1" applyAlignment="1">
      <alignment horizontal="left"/>
    </xf>
    <xf numFmtId="0" fontId="27" fillId="0" borderId="0" xfId="0" applyFont="1" applyFill="1" applyAlignment="1">
      <alignment horizontal="right"/>
    </xf>
    <xf numFmtId="165" fontId="10" fillId="0" borderId="0" xfId="0" applyNumberFormat="1" applyFont="1" applyFill="1" applyBorder="1" applyAlignment="1">
      <alignment horizontal="center"/>
    </xf>
    <xf numFmtId="165" fontId="10" fillId="0" borderId="0" xfId="0" applyNumberFormat="1" applyFont="1" applyFill="1" applyBorder="1" applyAlignment="1">
      <alignment vertical="center" textRotation="90"/>
    </xf>
    <xf numFmtId="0" fontId="1" fillId="0" borderId="0" xfId="0" applyFont="1" applyFill="1" applyBorder="1" applyAlignment="1"/>
    <xf numFmtId="0" fontId="10" fillId="0" borderId="0" xfId="0" applyFont="1" applyFill="1" applyBorder="1" applyAlignment="1">
      <alignment vertical="center"/>
    </xf>
    <xf numFmtId="165" fontId="10" fillId="0" borderId="0" xfId="0" applyNumberFormat="1" applyFont="1" applyFill="1" applyBorder="1" applyAlignment="1">
      <alignment textRotation="90"/>
    </xf>
    <xf numFmtId="165" fontId="27" fillId="0" borderId="0" xfId="0" applyNumberFormat="1" applyFont="1" applyFill="1" applyBorder="1" applyAlignment="1">
      <alignment horizontal="left" vertical="center"/>
    </xf>
    <xf numFmtId="0" fontId="10" fillId="0" borderId="0" xfId="0" applyFont="1" applyFill="1" applyBorder="1" applyAlignment="1"/>
    <xf numFmtId="0" fontId="0" fillId="0" borderId="0" xfId="0" applyFill="1" applyProtection="1">
      <protection locked="0"/>
    </xf>
    <xf numFmtId="0" fontId="14" fillId="0" borderId="0" xfId="0" applyFont="1" applyFill="1" applyBorder="1" applyAlignment="1">
      <alignment vertical="center"/>
    </xf>
    <xf numFmtId="165" fontId="10" fillId="0" borderId="0" xfId="0" applyNumberFormat="1" applyFont="1" applyFill="1" applyBorder="1" applyAlignment="1">
      <alignment horizontal="right" vertical="center"/>
    </xf>
    <xf numFmtId="0" fontId="1" fillId="0" borderId="0" xfId="0" applyFont="1" applyFill="1" applyBorder="1" applyAlignment="1">
      <alignment horizontal="right"/>
    </xf>
    <xf numFmtId="165" fontId="27" fillId="0" borderId="0" xfId="0" applyNumberFormat="1" applyFont="1" applyFill="1" applyBorder="1" applyAlignment="1">
      <alignment horizontal="right" vertical="center"/>
    </xf>
    <xf numFmtId="165" fontId="10" fillId="0" borderId="0" xfId="0" applyNumberFormat="1" applyFont="1" applyFill="1" applyBorder="1" applyAlignment="1"/>
    <xf numFmtId="165" fontId="27" fillId="0" borderId="0" xfId="0" applyNumberFormat="1" applyFont="1" applyFill="1" applyBorder="1" applyAlignment="1">
      <alignment horizontal="right"/>
    </xf>
    <xf numFmtId="0" fontId="14" fillId="0" borderId="0" xfId="0" applyFont="1" applyFill="1" applyBorder="1" applyAlignment="1"/>
    <xf numFmtId="0" fontId="1" fillId="0" borderId="12" xfId="0" applyFont="1" applyFill="1" applyBorder="1" applyAlignment="1">
      <alignment horizontal="center"/>
    </xf>
    <xf numFmtId="0" fontId="1" fillId="0" borderId="46" xfId="0" applyFont="1" applyFill="1" applyBorder="1" applyAlignment="1">
      <alignment horizontal="center"/>
    </xf>
    <xf numFmtId="0" fontId="0" fillId="0" borderId="41" xfId="0" applyFont="1" applyFill="1" applyBorder="1" applyAlignment="1">
      <alignment horizontal="left"/>
    </xf>
    <xf numFmtId="0" fontId="0" fillId="0" borderId="0" xfId="0" applyFill="1" applyAlignment="1" applyProtection="1">
      <alignment horizontal="center"/>
      <protection locked="0"/>
    </xf>
    <xf numFmtId="0" fontId="0" fillId="0" borderId="0" xfId="0" applyFill="1" applyBorder="1" applyProtection="1">
      <protection locked="0"/>
    </xf>
  </cellXfs>
  <cellStyles count="3">
    <cellStyle name="Гиперссылка" xfId="2" builtinId="8"/>
    <cellStyle name="Обычный" xfId="0" builtinId="0"/>
    <cellStyle name="Обычный 2" xfId="1" xr:uid="{00000000-0005-0000-0000-000002000000}"/>
  </cellStyles>
  <dxfs count="371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fgColor theme="0"/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rgb="FFFFFF00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rgb="FFFFFF00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ill>
        <patternFill>
          <bgColor rgb="FFFF0000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b/>
        <i val="0"/>
      </font>
      <fill>
        <patternFill>
          <bgColor rgb="FFFF0000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b/>
        <i val="0"/>
      </font>
      <fill>
        <patternFill>
          <bgColor rgb="FFFF0000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b/>
        <i val="0"/>
      </font>
      <fill>
        <patternFill>
          <bgColor rgb="FFFF0000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b/>
        <i val="0"/>
      </font>
      <fill>
        <patternFill>
          <bgColor rgb="FFFF0000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b/>
        <i val="0"/>
      </font>
      <fill>
        <patternFill>
          <bgColor rgb="FFFF0000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b/>
        <i val="0"/>
        <condense val="0"/>
        <extend val="0"/>
        <color auto="1"/>
      </font>
      <fill>
        <patternFill>
          <bgColor indexed="10"/>
        </patternFill>
      </fill>
    </dxf>
    <dxf>
      <font>
        <b/>
        <i val="0"/>
        <condense val="0"/>
        <extend val="0"/>
        <color auto="1"/>
      </font>
      <fill>
        <patternFill>
          <bgColor rgb="FFFFC000"/>
        </patternFill>
      </fill>
    </dxf>
    <dxf>
      <font>
        <color rgb="FF00B050"/>
        <name val="Cambria"/>
        <scheme val="none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rgb="FFFFFF00"/>
        </patternFill>
      </fill>
    </dxf>
    <dxf>
      <font>
        <color rgb="FFFF0000"/>
      </font>
      <fill>
        <patternFill>
          <bgColor theme="0" tint="-0.34998626667073579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rgb="FFFFFF00"/>
        </patternFill>
      </fill>
    </dxf>
    <dxf>
      <font>
        <color rgb="FFFF0000"/>
      </font>
      <fill>
        <patternFill>
          <bgColor theme="0" tint="-0.34998626667073579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rgb="FFFFFF00"/>
        </patternFill>
      </fill>
    </dxf>
    <dxf>
      <font>
        <color rgb="FFFF0000"/>
      </font>
      <fill>
        <patternFill>
          <bgColor theme="0" tint="-0.34998626667073579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rgb="FFFFFF00"/>
        </patternFill>
      </fill>
    </dxf>
    <dxf>
      <font>
        <color rgb="FFFF0000"/>
      </font>
      <fill>
        <patternFill>
          <bgColor theme="0" tint="-0.34998626667073579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rgb="FFFFFF00"/>
        </patternFill>
      </fill>
    </dxf>
    <dxf>
      <font>
        <color rgb="FFFF0000"/>
      </font>
      <fill>
        <patternFill>
          <bgColor theme="0" tint="-0.34998626667073579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rgb="FFFFFF00"/>
        </patternFill>
      </fill>
    </dxf>
    <dxf>
      <font>
        <color rgb="FFFF0000"/>
      </font>
      <fill>
        <patternFill>
          <bgColor theme="0" tint="-0.34998626667073579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ont>
        <color rgb="FFFF0000"/>
      </font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fgColor theme="0"/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</dxfs>
  <tableStyles count="0" defaultTableStyle="TableStyleMedium9" defaultPivotStyle="PivotStyleLight16"/>
  <colors>
    <mruColors>
      <color rgb="FFAEB7B2"/>
      <color rgb="FF4A4A48"/>
      <color rgb="FF1A1A1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onnections" Target="connection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ctrlProps/ctrlProp1.xml><?xml version="1.0" encoding="utf-8"?>
<formControlPr xmlns="http://schemas.microsoft.com/office/spreadsheetml/2009/9/main" objectType="Drop" dropLines="3" dropStyle="combo" dx="16" fmlaLink="$Q$5" fmlaRange="$Q$2:$Q$4" sel="1" val="0"/>
</file>

<file path=xl/ctrlProps/ctrlProp10.xml><?xml version="1.0" encoding="utf-8"?>
<formControlPr xmlns="http://schemas.microsoft.com/office/spreadsheetml/2009/9/main" objectType="Drop" dropLines="3" dropStyle="combo" dx="16" fmlaLink="$Q$10" fmlaRange="$Q$7:$Q$9" sel="1" val="0"/>
</file>

<file path=xl/ctrlProps/ctrlProp11.xml><?xml version="1.0" encoding="utf-8"?>
<formControlPr xmlns="http://schemas.microsoft.com/office/spreadsheetml/2009/9/main" objectType="Drop" dropLines="4" dropStyle="combo" dx="16" fmlaLink="$Q$16" fmlaRange="$Q$12:$Q$15" sel="1" val="0"/>
</file>

<file path=xl/ctrlProps/ctrlProp12.xml><?xml version="1.0" encoding="utf-8"?>
<formControlPr xmlns="http://schemas.microsoft.com/office/spreadsheetml/2009/9/main" objectType="Drop" dropLines="3" dropStyle="combo" dx="16" fmlaLink="$Q$22" fmlaRange="$Q$18:$Q$20" sel="1" val="0"/>
</file>

<file path=xl/ctrlProps/ctrlProp13.xml><?xml version="1.0" encoding="utf-8"?>
<formControlPr xmlns="http://schemas.microsoft.com/office/spreadsheetml/2009/9/main" objectType="Drop" dropLines="4" dropStyle="combo" dx="16" fmlaLink="$Q$28" fmlaRange="$Q$24:$Q$27" sel="1" val="0"/>
</file>

<file path=xl/ctrlProps/ctrlProp14.xml><?xml version="1.0" encoding="utf-8"?>
<formControlPr xmlns="http://schemas.microsoft.com/office/spreadsheetml/2009/9/main" objectType="Drop" dropLines="3" dropStyle="combo" dx="16" fmlaLink="$Q$143" fmlaRange="$Q$140:$Q$142" sel="1" val="0"/>
</file>

<file path=xl/ctrlProps/ctrlProp15.xml><?xml version="1.0" encoding="utf-8"?>
<formControlPr xmlns="http://schemas.microsoft.com/office/spreadsheetml/2009/9/main" objectType="Drop" dropLines="4" dropStyle="combo" dx="16" fmlaLink="$Q$150" fmlaRange="$Q$146:$Q$149" sel="2" val="0"/>
</file>

<file path=xl/ctrlProps/ctrlProp16.xml><?xml version="1.0" encoding="utf-8"?>
<formControlPr xmlns="http://schemas.microsoft.com/office/spreadsheetml/2009/9/main" objectType="Drop" dropLines="2" dropStyle="combo" dx="16" fmlaLink="$U$69" fmlaRange="$U$66:$U$67" sel="1" val="0"/>
</file>

<file path=xl/ctrlProps/ctrlProp17.xml><?xml version="1.0" encoding="utf-8"?>
<formControlPr xmlns="http://schemas.microsoft.com/office/spreadsheetml/2009/9/main" objectType="Drop" dropLines="3" dropStyle="combo" dx="16" fmlaLink="$AF$8" fmlaRange="$AF$5:$AF$7" sel="1" val="0"/>
</file>

<file path=xl/ctrlProps/ctrlProp18.xml><?xml version="1.0" encoding="utf-8"?>
<formControlPr xmlns="http://schemas.microsoft.com/office/spreadsheetml/2009/9/main" objectType="Drop" dropLines="3" dropStyle="combo" dx="16" fmlaLink="$Q$5" fmlaRange="$Q$2:$Q$4" sel="1" val="0"/>
</file>

<file path=xl/ctrlProps/ctrlProp19.xml><?xml version="1.0" encoding="utf-8"?>
<formControlPr xmlns="http://schemas.microsoft.com/office/spreadsheetml/2009/9/main" objectType="Drop" dropLines="4" dropStyle="combo" dx="16" fmlaLink="$Q$53" fmlaRange="$Q$49:$Q$52" sel="1" val="0"/>
</file>

<file path=xl/ctrlProps/ctrlProp2.xml><?xml version="1.0" encoding="utf-8"?>
<formControlPr xmlns="http://schemas.microsoft.com/office/spreadsheetml/2009/9/main" objectType="Drop" dropLines="3" dropStyle="combo" dx="16" fmlaLink="$Q$10" fmlaRange="$Q$7:$Q$9" sel="1" val="0"/>
</file>

<file path=xl/ctrlProps/ctrlProp20.xml><?xml version="1.0" encoding="utf-8"?>
<formControlPr xmlns="http://schemas.microsoft.com/office/spreadsheetml/2009/9/main" objectType="Drop" dropLines="3" dropStyle="combo" dx="16" fmlaLink="$Q$47" fmlaRange="$Q$44:$Q$46" sel="1" val="0"/>
</file>

<file path=xl/ctrlProps/ctrlProp21.xml><?xml version="1.0" encoding="utf-8"?>
<formControlPr xmlns="http://schemas.microsoft.com/office/spreadsheetml/2009/9/main" objectType="Drop" dropLines="2" dropStyle="combo" dx="16" fmlaLink="$Q$57" fmlaRange="$Q$55:$Q$56" sel="1" val="0"/>
</file>

<file path=xl/ctrlProps/ctrlProp22.xml><?xml version="1.0" encoding="utf-8"?>
<formControlPr xmlns="http://schemas.microsoft.com/office/spreadsheetml/2009/9/main" objectType="Drop" dropLines="4" dropStyle="combo" dx="16" fmlaLink="$Q$11" fmlaRange="$Q$7:$Q$10" sel="1" val="0"/>
</file>

<file path=xl/ctrlProps/ctrlProp23.xml><?xml version="1.0" encoding="utf-8"?>
<formControlPr xmlns="http://schemas.microsoft.com/office/spreadsheetml/2009/9/main" objectType="Drop" dropLines="3" dropStyle="combo" dx="16" fmlaLink="$Q$16" fmlaRange="$Q$13:$Q$15" sel="1" val="0"/>
</file>

<file path=xl/ctrlProps/ctrlProp24.xml><?xml version="1.0" encoding="utf-8"?>
<formControlPr xmlns="http://schemas.microsoft.com/office/spreadsheetml/2009/9/main" objectType="Drop" dropLines="4" dropStyle="combo" dx="16" fmlaLink="$Q$22" fmlaRange="$Q$18:$Q$21" sel="1" val="0"/>
</file>

<file path=xl/ctrlProps/ctrlProp25.xml><?xml version="1.0" encoding="utf-8"?>
<formControlPr xmlns="http://schemas.microsoft.com/office/spreadsheetml/2009/9/main" objectType="Drop" dropLines="7" dropStyle="combo" dx="16" fmlaLink="$Q$42" fmlaRange="$Q$35:$Q$41" sel="1" val="0"/>
</file>

<file path=xl/ctrlProps/ctrlProp26.xml><?xml version="1.0" encoding="utf-8"?>
<formControlPr xmlns="http://schemas.microsoft.com/office/spreadsheetml/2009/9/main" objectType="Drop" dropLines="4" dropStyle="combo" dx="16" fmlaLink="$AM$6" fmlaRange="$AM$2:$AM$5" sel="1" val="0"/>
</file>

<file path=xl/ctrlProps/ctrlProp27.xml><?xml version="1.0" encoding="utf-8"?>
<formControlPr xmlns="http://schemas.microsoft.com/office/spreadsheetml/2009/9/main" objectType="Drop" dropStyle="combo" dx="16" fmlaLink="$AM$19" fmlaRange="$AM$11:$AM$18" sel="1" val="0"/>
</file>

<file path=xl/ctrlProps/ctrlProp28.xml><?xml version="1.0" encoding="utf-8"?>
<formControlPr xmlns="http://schemas.microsoft.com/office/spreadsheetml/2009/9/main" objectType="Drop" dropLines="3" dropStyle="combo" dx="16" fmlaLink="$AM$25" fmlaRange="$AM$21:$AM$23" sel="1" val="0"/>
</file>

<file path=xl/ctrlProps/ctrlProp29.xml><?xml version="1.0" encoding="utf-8"?>
<formControlPr xmlns="http://schemas.microsoft.com/office/spreadsheetml/2009/9/main" objectType="Drop" dropLines="4" dropStyle="combo" dx="16" fmlaLink="$AO$6" fmlaRange="$AO$2:$AO$5" sel="1" val="0"/>
</file>

<file path=xl/ctrlProps/ctrlProp3.xml><?xml version="1.0" encoding="utf-8"?>
<formControlPr xmlns="http://schemas.microsoft.com/office/spreadsheetml/2009/9/main" objectType="Drop" dropLines="4" dropStyle="combo" dx="16" fmlaLink="$Q$16" fmlaRange="$Q$12:$Q$15" sel="1" val="0"/>
</file>

<file path=xl/ctrlProps/ctrlProp30.xml><?xml version="1.0" encoding="utf-8"?>
<formControlPr xmlns="http://schemas.microsoft.com/office/spreadsheetml/2009/9/main" objectType="Drop" dropLines="7" dropStyle="combo" dx="16" fmlaLink="$AO$15" fmlaRange="$AO$8:$AO$14" sel="1" val="0"/>
</file>

<file path=xl/ctrlProps/ctrlProp31.xml><?xml version="1.0" encoding="utf-8"?>
<formControlPr xmlns="http://schemas.microsoft.com/office/spreadsheetml/2009/9/main" objectType="Drop" dropLines="7" dropStyle="combo" dx="16" fmlaLink="$AK$9" fmlaRange="$AK$2:$AK$8" sel="1" val="0"/>
</file>

<file path=xl/ctrlProps/ctrlProp32.xml><?xml version="1.0" encoding="utf-8"?>
<formControlPr xmlns="http://schemas.microsoft.com/office/spreadsheetml/2009/9/main" objectType="Drop" dropStyle="combo" dx="16" fmlaLink="$AK$19" fmlaRange="$AK$11:$AK$18" sel="1" val="0"/>
</file>

<file path=xl/ctrlProps/ctrlProp33.xml><?xml version="1.0" encoding="utf-8"?>
<formControlPr xmlns="http://schemas.microsoft.com/office/spreadsheetml/2009/9/main" objectType="Drop" dropLines="4" dropStyle="combo" dx="16" fmlaLink="$AM$6" fmlaRange="$AM$2:$AM$5" sel="1" val="0"/>
</file>

<file path=xl/ctrlProps/ctrlProp34.xml><?xml version="1.0" encoding="utf-8"?>
<formControlPr xmlns="http://schemas.microsoft.com/office/spreadsheetml/2009/9/main" objectType="Drop" dropLines="7" dropStyle="combo" dx="16" fmlaLink="$V$18" fmlaRange="$V$11:$V$17" sel="1" val="0"/>
</file>

<file path=xl/ctrlProps/ctrlProp35.xml><?xml version="1.0" encoding="utf-8"?>
<formControlPr xmlns="http://schemas.microsoft.com/office/spreadsheetml/2009/9/main" objectType="Drop" dropLines="3" dropStyle="combo" dx="16" fmlaLink="$V$44" fmlaRange="$V$41:$V$43" sel="1" val="0"/>
</file>

<file path=xl/ctrlProps/ctrlProp36.xml><?xml version="1.0" encoding="utf-8"?>
<formControlPr xmlns="http://schemas.microsoft.com/office/spreadsheetml/2009/9/main" objectType="Drop" dropLines="3" dropStyle="combo" dx="16" fmlaLink="$V$60" fmlaRange="$V$57:$V$59" sel="2" val="0"/>
</file>

<file path=xl/ctrlProps/ctrlProp37.xml><?xml version="1.0" encoding="utf-8"?>
<formControlPr xmlns="http://schemas.microsoft.com/office/spreadsheetml/2009/9/main" objectType="Drop" dropLines="5" dropStyle="combo" dx="16" fmlaLink="$V$8" fmlaRange="$V$2:$V$6" sel="1" val="0"/>
</file>

<file path=xl/ctrlProps/ctrlProp38.xml><?xml version="1.0" encoding="utf-8"?>
<formControlPr xmlns="http://schemas.microsoft.com/office/spreadsheetml/2009/9/main" objectType="Drop" dropLines="7" dropStyle="combo" dx="16" fmlaLink="$V$15" fmlaRange="$V$11:$V$14" sel="1" val="0"/>
</file>

<file path=xl/ctrlProps/ctrlProp39.xml><?xml version="1.0" encoding="utf-8"?>
<formControlPr xmlns="http://schemas.microsoft.com/office/spreadsheetml/2009/9/main" objectType="Drop" dropLines="3" dropStyle="combo" dx="16" fmlaLink="$V$60" fmlaRange="$V$57:$V$59" sel="1" val="0"/>
</file>

<file path=xl/ctrlProps/ctrlProp4.xml><?xml version="1.0" encoding="utf-8"?>
<formControlPr xmlns="http://schemas.microsoft.com/office/spreadsheetml/2009/9/main" objectType="Drop" dropLines="4" dropStyle="combo" dx="16" fmlaLink="$Q$28" fmlaRange="$Q$24:$Q$27" sel="1" val="0"/>
</file>

<file path=xl/ctrlProps/ctrlProp40.xml><?xml version="1.0" encoding="utf-8"?>
<formControlPr xmlns="http://schemas.microsoft.com/office/spreadsheetml/2009/9/main" objectType="Drop" dropLines="4" dropStyle="combo" dx="16" fmlaLink="$V$66" fmlaRange="$V$63:$V$65" sel="1" val="0"/>
</file>

<file path=xl/ctrlProps/ctrlProp41.xml><?xml version="1.0" encoding="utf-8"?>
<formControlPr xmlns="http://schemas.microsoft.com/office/spreadsheetml/2009/9/main" objectType="Drop" dropLines="12" dropStyle="combo" dx="16" fmlaLink="$BR$14" fmlaRange="$BR$2:$BR$13" sel="1" val="0"/>
</file>

<file path=xl/ctrlProps/ctrlProp42.xml><?xml version="1.0" encoding="utf-8"?>
<formControlPr xmlns="http://schemas.microsoft.com/office/spreadsheetml/2009/9/main" objectType="Drop" dropLines="4" dropStyle="combo" dx="16" fmlaLink="$BS$6" fmlaRange="$BS$2:$BS$5" sel="1" val="0"/>
</file>

<file path=xl/ctrlProps/ctrlProp43.xml><?xml version="1.0" encoding="utf-8"?>
<formControlPr xmlns="http://schemas.microsoft.com/office/spreadsheetml/2009/9/main" objectType="Drop" dropStyle="combo" dx="16" fmlaLink="$BR$10" fmlaRange="$BR$2:$BR$9" sel="1" val="0"/>
</file>

<file path=xl/ctrlProps/ctrlProp44.xml><?xml version="1.0" encoding="utf-8"?>
<formControlPr xmlns="http://schemas.microsoft.com/office/spreadsheetml/2009/9/main" objectType="Drop" dropLines="5" dropStyle="combo" dx="16" fmlaLink="$CA$7" fmlaRange="$CA$2:$CA$6" sel="1" val="0"/>
</file>

<file path=xl/ctrlProps/ctrlProp45.xml><?xml version="1.0" encoding="utf-8"?>
<formControlPr xmlns="http://schemas.microsoft.com/office/spreadsheetml/2009/9/main" objectType="Drop" dropStyle="combo" dx="16" fmlaLink="$BR$10" fmlaRange="$BR$2:$BR$9" sel="1" val="0"/>
</file>

<file path=xl/ctrlProps/ctrlProp46.xml><?xml version="1.0" encoding="utf-8"?>
<formControlPr xmlns="http://schemas.microsoft.com/office/spreadsheetml/2009/9/main" objectType="Drop" dropStyle="combo" dx="16" fmlaLink="$BR$45" fmlaRange="$BR$37:$BR$44" sel="1" val="0"/>
</file>

<file path=xl/ctrlProps/ctrlProp5.xml><?xml version="1.0" encoding="utf-8"?>
<formControlPr xmlns="http://schemas.microsoft.com/office/spreadsheetml/2009/9/main" objectType="Drop" dropLines="3" dropStyle="combo" dx="16" fmlaLink="$Q$66" fmlaRange="$Q$63:$Q$65" sel="1" val="0"/>
</file>

<file path=xl/ctrlProps/ctrlProp6.xml><?xml version="1.0" encoding="utf-8"?>
<formControlPr xmlns="http://schemas.microsoft.com/office/spreadsheetml/2009/9/main" objectType="Drop" dropLines="4" dropStyle="combo" dx="16" fmlaLink="$Q$73" fmlaRange="$Q$69:$Q$72" sel="1" val="0"/>
</file>

<file path=xl/ctrlProps/ctrlProp7.xml><?xml version="1.0" encoding="utf-8"?>
<formControlPr xmlns="http://schemas.microsoft.com/office/spreadsheetml/2009/9/main" objectType="Drop" dropLines="2" dropStyle="combo" dx="16" fmlaLink="$U$68" fmlaRange="$U$65:$U$66" sel="1" val="0"/>
</file>

<file path=xl/ctrlProps/ctrlProp8.xml><?xml version="1.0" encoding="utf-8"?>
<formControlPr xmlns="http://schemas.microsoft.com/office/spreadsheetml/2009/9/main" objectType="Drop" dropLines="3" dropStyle="combo" dx="16" fmlaLink="$U$73" fmlaRange="$U$70:$U$72" sel="1" val="0"/>
</file>

<file path=xl/ctrlProps/ctrlProp9.xml><?xml version="1.0" encoding="utf-8"?>
<formControlPr xmlns="http://schemas.microsoft.com/office/spreadsheetml/2009/9/main" objectType="Drop" dropLines="3" dropStyle="combo" dx="16" fmlaLink="$Q$5" fmlaRange="$Q$2:$Q$4" sel="1" val="0"/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'WL L'!A1"/><Relationship Id="rId13" Type="http://schemas.openxmlformats.org/officeDocument/2006/relationships/image" Target="../media/image2.png"/><Relationship Id="rId18" Type="http://schemas.openxmlformats.org/officeDocument/2006/relationships/hyperlink" Target="https://hettich.ru/academy/" TargetMode="External"/><Relationship Id="rId3" Type="http://schemas.openxmlformats.org/officeDocument/2006/relationships/hyperlink" Target="#'AVT &#1092;&#1072;&#1089;&#1072;&#1076;&#1099;'!A1"/><Relationship Id="rId7" Type="http://schemas.openxmlformats.org/officeDocument/2006/relationships/hyperlink" Target="#'TopLine L 2020'!A1"/><Relationship Id="rId12" Type="http://schemas.openxmlformats.org/officeDocument/2006/relationships/hyperlink" Target="https://www.youtube.com/channel/UC8TAdPX0cxcSeiVxX7NUG0g" TargetMode="External"/><Relationship Id="rId17" Type="http://schemas.openxmlformats.org/officeDocument/2006/relationships/image" Target="../media/image4.png"/><Relationship Id="rId2" Type="http://schemas.openxmlformats.org/officeDocument/2006/relationships/hyperlink" Target="#'InnoTech Atira'!A5"/><Relationship Id="rId16" Type="http://schemas.openxmlformats.org/officeDocument/2006/relationships/hyperlink" Target="https://t.me/hettichrusnews" TargetMode="External"/><Relationship Id="rId20" Type="http://schemas.openxmlformats.org/officeDocument/2006/relationships/hyperlink" Target="#'Actro 5D'!A5"/><Relationship Id="rId1" Type="http://schemas.openxmlformats.org/officeDocument/2006/relationships/hyperlink" Target="#'AvanTech YOU'!A5"/><Relationship Id="rId6" Type="http://schemas.openxmlformats.org/officeDocument/2006/relationships/hyperlink" Target="#'TopLine XL 2019'!A1"/><Relationship Id="rId11" Type="http://schemas.openxmlformats.org/officeDocument/2006/relationships/image" Target="../media/image1.emf"/><Relationship Id="rId5" Type="http://schemas.openxmlformats.org/officeDocument/2006/relationships/hyperlink" Target="#Quadro!A5"/><Relationship Id="rId15" Type="http://schemas.openxmlformats.org/officeDocument/2006/relationships/image" Target="../media/image3.png"/><Relationship Id="rId10" Type="http://schemas.openxmlformats.org/officeDocument/2006/relationships/hyperlink" Target="https://hettich.ru/" TargetMode="External"/><Relationship Id="rId19" Type="http://schemas.openxmlformats.org/officeDocument/2006/relationships/image" Target="../media/image5.png"/><Relationship Id="rId4" Type="http://schemas.openxmlformats.org/officeDocument/2006/relationships/hyperlink" Target="#'&#1056;&#1072;&#1089;&#1095;&#1077;&#1090; &#1074;&#1077;&#1089;&#1072;'!A1"/><Relationship Id="rId9" Type="http://schemas.openxmlformats.org/officeDocument/2006/relationships/hyperlink" Target="#'Actro &amp; Quadro YOU'!A5"/><Relationship Id="rId14" Type="http://schemas.openxmlformats.org/officeDocument/2006/relationships/hyperlink" Target="https://vk.com/hettichrussia" TargetMode="External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37.jpeg"/><Relationship Id="rId3" Type="http://schemas.openxmlformats.org/officeDocument/2006/relationships/image" Target="../media/image8.png"/><Relationship Id="rId7" Type="http://schemas.openxmlformats.org/officeDocument/2006/relationships/image" Target="../media/image10.png"/><Relationship Id="rId12" Type="http://schemas.openxmlformats.org/officeDocument/2006/relationships/image" Target="../media/image13.svg"/><Relationship Id="rId2" Type="http://schemas.openxmlformats.org/officeDocument/2006/relationships/hyperlink" Target="https://www.youtube.com/watch?v=Bj7wDPYK3lU&amp;t=34s&amp;ab_channel=Hettich%D0%A0%D0%BE%D1%81%D1%81%D0%B8%D1%8F" TargetMode="External"/><Relationship Id="rId1" Type="http://schemas.openxmlformats.org/officeDocument/2006/relationships/hyperlink" Target="#Main!A1"/><Relationship Id="rId6" Type="http://schemas.openxmlformats.org/officeDocument/2006/relationships/hyperlink" Target="https://hettich.ru/upload/iblock/2da/Katalog-AvanTech-YOU.pdf" TargetMode="External"/><Relationship Id="rId11" Type="http://schemas.openxmlformats.org/officeDocument/2006/relationships/image" Target="../media/image12.png"/><Relationship Id="rId5" Type="http://schemas.openxmlformats.org/officeDocument/2006/relationships/image" Target="../media/image9.png"/><Relationship Id="rId10" Type="http://schemas.openxmlformats.org/officeDocument/2006/relationships/hyperlink" Target="https://hettich.ru/academy/" TargetMode="External"/><Relationship Id="rId4" Type="http://schemas.openxmlformats.org/officeDocument/2006/relationships/hyperlink" Target="https://hettich.ru" TargetMode="External"/><Relationship Id="rId9" Type="http://schemas.openxmlformats.org/officeDocument/2006/relationships/image" Target="../media/image32.jp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png"/><Relationship Id="rId13" Type="http://schemas.openxmlformats.org/officeDocument/2006/relationships/image" Target="../media/image13.svg"/><Relationship Id="rId3" Type="http://schemas.openxmlformats.org/officeDocument/2006/relationships/hyperlink" Target="https://youtu.be/rsDOpVes96U" TargetMode="External"/><Relationship Id="rId7" Type="http://schemas.openxmlformats.org/officeDocument/2006/relationships/hyperlink" Target="https://catalog.hettich.com/General/TA_2022/ru_RU/#page_436" TargetMode="External"/><Relationship Id="rId12" Type="http://schemas.openxmlformats.org/officeDocument/2006/relationships/image" Target="../media/image12.png"/><Relationship Id="rId2" Type="http://schemas.openxmlformats.org/officeDocument/2006/relationships/hyperlink" Target="#Main!A1"/><Relationship Id="rId1" Type="http://schemas.openxmlformats.org/officeDocument/2006/relationships/image" Target="../media/image38.png"/><Relationship Id="rId6" Type="http://schemas.openxmlformats.org/officeDocument/2006/relationships/image" Target="../media/image9.png"/><Relationship Id="rId11" Type="http://schemas.openxmlformats.org/officeDocument/2006/relationships/hyperlink" Target="https://hettich.ru/academy/" TargetMode="External"/><Relationship Id="rId5" Type="http://schemas.openxmlformats.org/officeDocument/2006/relationships/hyperlink" Target="https://hettich.ru" TargetMode="External"/><Relationship Id="rId10" Type="http://schemas.openxmlformats.org/officeDocument/2006/relationships/image" Target="../media/image32.jpg"/><Relationship Id="rId4" Type="http://schemas.openxmlformats.org/officeDocument/2006/relationships/image" Target="../media/image8.png"/><Relationship Id="rId9" Type="http://schemas.openxmlformats.org/officeDocument/2006/relationships/image" Target="../media/image37.jpe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.svg"/><Relationship Id="rId3" Type="http://schemas.openxmlformats.org/officeDocument/2006/relationships/image" Target="../media/image9.png"/><Relationship Id="rId7" Type="http://schemas.openxmlformats.org/officeDocument/2006/relationships/image" Target="../media/image12.png"/><Relationship Id="rId2" Type="http://schemas.openxmlformats.org/officeDocument/2006/relationships/hyperlink" Target="https://hettich.ru" TargetMode="External"/><Relationship Id="rId1" Type="http://schemas.openxmlformats.org/officeDocument/2006/relationships/hyperlink" Target="#Main!A1"/><Relationship Id="rId6" Type="http://schemas.openxmlformats.org/officeDocument/2006/relationships/hyperlink" Target="https://hettich.ru/academy/" TargetMode="External"/><Relationship Id="rId5" Type="http://schemas.openxmlformats.org/officeDocument/2006/relationships/image" Target="../media/image10.png"/><Relationship Id="rId4" Type="http://schemas.openxmlformats.org/officeDocument/2006/relationships/hyperlink" Target="http://www.hettich.com/blaetterkataloge/bkwc/?cat=TA_2020&amp;lang=ru_RU#page_U1" TargetMode="Externa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hyperlink" Target="https://catalog.hettich.com/General/TA_2022/ru_RU/#page_460" TargetMode="External"/><Relationship Id="rId13" Type="http://schemas.openxmlformats.org/officeDocument/2006/relationships/image" Target="../media/image13.svg"/><Relationship Id="rId3" Type="http://schemas.openxmlformats.org/officeDocument/2006/relationships/hyperlink" Target="#Main!A1"/><Relationship Id="rId7" Type="http://schemas.openxmlformats.org/officeDocument/2006/relationships/image" Target="../media/image9.png"/><Relationship Id="rId12" Type="http://schemas.openxmlformats.org/officeDocument/2006/relationships/image" Target="../media/image12.png"/><Relationship Id="rId2" Type="http://schemas.openxmlformats.org/officeDocument/2006/relationships/image" Target="../media/image7.jpg"/><Relationship Id="rId1" Type="http://schemas.openxmlformats.org/officeDocument/2006/relationships/image" Target="../media/image6.jpg"/><Relationship Id="rId6" Type="http://schemas.openxmlformats.org/officeDocument/2006/relationships/hyperlink" Target="https://hettich.ru/" TargetMode="External"/><Relationship Id="rId11" Type="http://schemas.openxmlformats.org/officeDocument/2006/relationships/hyperlink" Target="https://hettich.ru/academy/" TargetMode="External"/><Relationship Id="rId5" Type="http://schemas.openxmlformats.org/officeDocument/2006/relationships/image" Target="../media/image8.png"/><Relationship Id="rId10" Type="http://schemas.openxmlformats.org/officeDocument/2006/relationships/image" Target="../media/image11.png"/><Relationship Id="rId4" Type="http://schemas.openxmlformats.org/officeDocument/2006/relationships/hyperlink" Target="https://www.youtube.com/watch?v=dF2GVwDoFkQ&amp;t=2s&amp;ab_channel=Hettich%D0%A0%D0%BE%D1%81%D1%81%D0%B8%D1%8F" TargetMode="External"/><Relationship Id="rId9" Type="http://schemas.openxmlformats.org/officeDocument/2006/relationships/image" Target="../media/image10.png"/><Relationship Id="rId14" Type="http://schemas.openxmlformats.org/officeDocument/2006/relationships/image" Target="../media/image14.jp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png"/><Relationship Id="rId13" Type="http://schemas.openxmlformats.org/officeDocument/2006/relationships/image" Target="../media/image7.jpg"/><Relationship Id="rId3" Type="http://schemas.openxmlformats.org/officeDocument/2006/relationships/hyperlink" Target="https://www.youtube.com/watch?v=qopz0lbUMEg&amp;t=150s&amp;ab_channel=Hettich%D0%A0%D0%BE%D1%81%D1%81%D0%B8%D1%8F" TargetMode="External"/><Relationship Id="rId7" Type="http://schemas.openxmlformats.org/officeDocument/2006/relationships/hyperlink" Target="https://catalog.hettich.com/General/TA_2022/ru_RU/#page_468" TargetMode="External"/><Relationship Id="rId12" Type="http://schemas.openxmlformats.org/officeDocument/2006/relationships/image" Target="../media/image13.svg"/><Relationship Id="rId2" Type="http://schemas.openxmlformats.org/officeDocument/2006/relationships/hyperlink" Target="#Main!A1"/><Relationship Id="rId1" Type="http://schemas.openxmlformats.org/officeDocument/2006/relationships/image" Target="../media/image15.jpg"/><Relationship Id="rId6" Type="http://schemas.openxmlformats.org/officeDocument/2006/relationships/image" Target="../media/image9.png"/><Relationship Id="rId11" Type="http://schemas.openxmlformats.org/officeDocument/2006/relationships/image" Target="../media/image12.png"/><Relationship Id="rId5" Type="http://schemas.openxmlformats.org/officeDocument/2006/relationships/hyperlink" Target="https://hettich.ru/" TargetMode="External"/><Relationship Id="rId10" Type="http://schemas.openxmlformats.org/officeDocument/2006/relationships/hyperlink" Target="https://hettich.ru/academy/" TargetMode="External"/><Relationship Id="rId4" Type="http://schemas.openxmlformats.org/officeDocument/2006/relationships/image" Target="../media/image8.png"/><Relationship Id="rId9" Type="http://schemas.openxmlformats.org/officeDocument/2006/relationships/image" Target="../media/image11.png"/><Relationship Id="rId14" Type="http://schemas.openxmlformats.org/officeDocument/2006/relationships/image" Target="../media/image16.jp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png"/><Relationship Id="rId13" Type="http://schemas.openxmlformats.org/officeDocument/2006/relationships/image" Target="../media/image18.jpeg"/><Relationship Id="rId3" Type="http://schemas.openxmlformats.org/officeDocument/2006/relationships/image" Target="../media/image8.png"/><Relationship Id="rId7" Type="http://schemas.openxmlformats.org/officeDocument/2006/relationships/image" Target="../media/image10.png"/><Relationship Id="rId12" Type="http://schemas.openxmlformats.org/officeDocument/2006/relationships/image" Target="../media/image17.jpg"/><Relationship Id="rId2" Type="http://schemas.openxmlformats.org/officeDocument/2006/relationships/hyperlink" Target="https://youtu.be/SVk3Il2w_Iw" TargetMode="External"/><Relationship Id="rId1" Type="http://schemas.openxmlformats.org/officeDocument/2006/relationships/hyperlink" Target="#Main!A1"/><Relationship Id="rId6" Type="http://schemas.openxmlformats.org/officeDocument/2006/relationships/hyperlink" Target="https://catalog.hettich.com/General/TA_2022/ru_RU/#page_528" TargetMode="External"/><Relationship Id="rId11" Type="http://schemas.openxmlformats.org/officeDocument/2006/relationships/image" Target="../media/image13.svg"/><Relationship Id="rId5" Type="http://schemas.openxmlformats.org/officeDocument/2006/relationships/image" Target="../media/image9.png"/><Relationship Id="rId10" Type="http://schemas.openxmlformats.org/officeDocument/2006/relationships/image" Target="../media/image12.png"/><Relationship Id="rId4" Type="http://schemas.openxmlformats.org/officeDocument/2006/relationships/hyperlink" Target="https://hettich.ru" TargetMode="External"/><Relationship Id="rId9" Type="http://schemas.openxmlformats.org/officeDocument/2006/relationships/hyperlink" Target="https://hettich.ru/academy/" TargetMode="External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hyperlink" Target="https://hettich.ru/upload/iblock/2da/Katalog-AvanTech-YOU.pdf" TargetMode="External"/><Relationship Id="rId13" Type="http://schemas.openxmlformats.org/officeDocument/2006/relationships/image" Target="../media/image24.jpg"/><Relationship Id="rId3" Type="http://schemas.openxmlformats.org/officeDocument/2006/relationships/hyperlink" Target="#Main!A1"/><Relationship Id="rId7" Type="http://schemas.openxmlformats.org/officeDocument/2006/relationships/image" Target="../media/image9.png"/><Relationship Id="rId12" Type="http://schemas.openxmlformats.org/officeDocument/2006/relationships/image" Target="../media/image23.jpg"/><Relationship Id="rId17" Type="http://schemas.openxmlformats.org/officeDocument/2006/relationships/image" Target="../media/image13.svg"/><Relationship Id="rId2" Type="http://schemas.openxmlformats.org/officeDocument/2006/relationships/image" Target="../media/image20.jpg"/><Relationship Id="rId16" Type="http://schemas.openxmlformats.org/officeDocument/2006/relationships/image" Target="../media/image12.png"/><Relationship Id="rId1" Type="http://schemas.openxmlformats.org/officeDocument/2006/relationships/image" Target="../media/image19.jpg"/><Relationship Id="rId6" Type="http://schemas.openxmlformats.org/officeDocument/2006/relationships/hyperlink" Target="https://hettich.ru/" TargetMode="External"/><Relationship Id="rId11" Type="http://schemas.openxmlformats.org/officeDocument/2006/relationships/image" Target="../media/image22.jpg"/><Relationship Id="rId5" Type="http://schemas.openxmlformats.org/officeDocument/2006/relationships/image" Target="../media/image8.png"/><Relationship Id="rId15" Type="http://schemas.openxmlformats.org/officeDocument/2006/relationships/hyperlink" Target="https://hettich.ru/academy/" TargetMode="External"/><Relationship Id="rId10" Type="http://schemas.openxmlformats.org/officeDocument/2006/relationships/image" Target="../media/image21.jpg"/><Relationship Id="rId4" Type="http://schemas.openxmlformats.org/officeDocument/2006/relationships/hyperlink" Target="https://youtu.be/mJ4U8MQqnyo" TargetMode="External"/><Relationship Id="rId9" Type="http://schemas.openxmlformats.org/officeDocument/2006/relationships/image" Target="../media/image10.png"/><Relationship Id="rId14" Type="http://schemas.openxmlformats.org/officeDocument/2006/relationships/hyperlink" Target="#'AVT &#1092;&#1072;&#1089;&#1072;&#1076;&#1099;'!A24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png"/><Relationship Id="rId13" Type="http://schemas.openxmlformats.org/officeDocument/2006/relationships/image" Target="../media/image30.jpg"/><Relationship Id="rId18" Type="http://schemas.openxmlformats.org/officeDocument/2006/relationships/image" Target="../media/image13.svg"/><Relationship Id="rId3" Type="http://schemas.openxmlformats.org/officeDocument/2006/relationships/hyperlink" Target="https://youtu.be/mJ4U8MQqnyo" TargetMode="External"/><Relationship Id="rId7" Type="http://schemas.openxmlformats.org/officeDocument/2006/relationships/hyperlink" Target="https://hettich.ru/upload/iblock/2da/Katalog-AvanTech-YOU.pdf" TargetMode="External"/><Relationship Id="rId12" Type="http://schemas.openxmlformats.org/officeDocument/2006/relationships/image" Target="../media/image29.jpg"/><Relationship Id="rId17" Type="http://schemas.openxmlformats.org/officeDocument/2006/relationships/image" Target="../media/image12.png"/><Relationship Id="rId2" Type="http://schemas.openxmlformats.org/officeDocument/2006/relationships/hyperlink" Target="#Main!A1"/><Relationship Id="rId16" Type="http://schemas.openxmlformats.org/officeDocument/2006/relationships/hyperlink" Target="https://hettich.ru/academy/" TargetMode="External"/><Relationship Id="rId1" Type="http://schemas.openxmlformats.org/officeDocument/2006/relationships/image" Target="../media/image25.jpg"/><Relationship Id="rId6" Type="http://schemas.openxmlformats.org/officeDocument/2006/relationships/image" Target="../media/image9.png"/><Relationship Id="rId11" Type="http://schemas.openxmlformats.org/officeDocument/2006/relationships/image" Target="../media/image28.jpg"/><Relationship Id="rId5" Type="http://schemas.openxmlformats.org/officeDocument/2006/relationships/hyperlink" Target="https://hettich.ru" TargetMode="External"/><Relationship Id="rId15" Type="http://schemas.openxmlformats.org/officeDocument/2006/relationships/image" Target="../media/image32.jpg"/><Relationship Id="rId10" Type="http://schemas.openxmlformats.org/officeDocument/2006/relationships/image" Target="../media/image27.jpg"/><Relationship Id="rId4" Type="http://schemas.openxmlformats.org/officeDocument/2006/relationships/image" Target="../media/image8.png"/><Relationship Id="rId9" Type="http://schemas.openxmlformats.org/officeDocument/2006/relationships/image" Target="../media/image26.jpg"/><Relationship Id="rId14" Type="http://schemas.openxmlformats.org/officeDocument/2006/relationships/image" Target="../media/image31.jp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png"/><Relationship Id="rId13" Type="http://schemas.openxmlformats.org/officeDocument/2006/relationships/image" Target="../media/image13.svg"/><Relationship Id="rId3" Type="http://schemas.openxmlformats.org/officeDocument/2006/relationships/hyperlink" Target="https://youtu.be/KkTN2KN3alo" TargetMode="External"/><Relationship Id="rId7" Type="http://schemas.openxmlformats.org/officeDocument/2006/relationships/hyperlink" Target="https://catalog.hettich.com/General/TA_2022/ru_RU/#page_289" TargetMode="External"/><Relationship Id="rId12" Type="http://schemas.openxmlformats.org/officeDocument/2006/relationships/image" Target="../media/image12.png"/><Relationship Id="rId2" Type="http://schemas.openxmlformats.org/officeDocument/2006/relationships/hyperlink" Target="#Main!A1"/><Relationship Id="rId1" Type="http://schemas.openxmlformats.org/officeDocument/2006/relationships/image" Target="../media/image33.jpg"/><Relationship Id="rId6" Type="http://schemas.openxmlformats.org/officeDocument/2006/relationships/image" Target="../media/image9.png"/><Relationship Id="rId11" Type="http://schemas.openxmlformats.org/officeDocument/2006/relationships/hyperlink" Target="https://hettich.ru/academy/" TargetMode="External"/><Relationship Id="rId5" Type="http://schemas.openxmlformats.org/officeDocument/2006/relationships/hyperlink" Target="https://hettich.ru" TargetMode="External"/><Relationship Id="rId10" Type="http://schemas.openxmlformats.org/officeDocument/2006/relationships/image" Target="../media/image35.jpg"/><Relationship Id="rId4" Type="http://schemas.openxmlformats.org/officeDocument/2006/relationships/image" Target="../media/image8.png"/><Relationship Id="rId9" Type="http://schemas.openxmlformats.org/officeDocument/2006/relationships/image" Target="../media/image34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png"/><Relationship Id="rId3" Type="http://schemas.openxmlformats.org/officeDocument/2006/relationships/hyperlink" Target="https://youtu.be/KkTN2KN3alo" TargetMode="External"/><Relationship Id="rId7" Type="http://schemas.openxmlformats.org/officeDocument/2006/relationships/hyperlink" Target="https://catalog.hettich.com/General/TA_2022/ru_RU/#page_366" TargetMode="External"/><Relationship Id="rId2" Type="http://schemas.openxmlformats.org/officeDocument/2006/relationships/hyperlink" Target="#Main!A1"/><Relationship Id="rId1" Type="http://schemas.openxmlformats.org/officeDocument/2006/relationships/image" Target="../media/image36.jpg"/><Relationship Id="rId6" Type="http://schemas.openxmlformats.org/officeDocument/2006/relationships/image" Target="../media/image9.png"/><Relationship Id="rId11" Type="http://schemas.openxmlformats.org/officeDocument/2006/relationships/image" Target="../media/image13.svg"/><Relationship Id="rId5" Type="http://schemas.openxmlformats.org/officeDocument/2006/relationships/hyperlink" Target="https://hettich.ru" TargetMode="External"/><Relationship Id="rId10" Type="http://schemas.openxmlformats.org/officeDocument/2006/relationships/image" Target="../media/image12.png"/><Relationship Id="rId4" Type="http://schemas.openxmlformats.org/officeDocument/2006/relationships/image" Target="../media/image8.png"/><Relationship Id="rId9" Type="http://schemas.openxmlformats.org/officeDocument/2006/relationships/hyperlink" Target="https://hettich.ru/academy/" TargetMode="External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.png"/><Relationship Id="rId3" Type="http://schemas.openxmlformats.org/officeDocument/2006/relationships/hyperlink" Target="https://hettich.ru" TargetMode="External"/><Relationship Id="rId7" Type="http://schemas.openxmlformats.org/officeDocument/2006/relationships/hyperlink" Target="https://hettich.ru/academy/" TargetMode="External"/><Relationship Id="rId2" Type="http://schemas.openxmlformats.org/officeDocument/2006/relationships/image" Target="../media/image8.png"/><Relationship Id="rId1" Type="http://schemas.openxmlformats.org/officeDocument/2006/relationships/hyperlink" Target="#Main!A1"/><Relationship Id="rId6" Type="http://schemas.openxmlformats.org/officeDocument/2006/relationships/image" Target="../media/image10.png"/><Relationship Id="rId11" Type="http://schemas.openxmlformats.org/officeDocument/2006/relationships/image" Target="../media/image37.jpeg"/><Relationship Id="rId5" Type="http://schemas.openxmlformats.org/officeDocument/2006/relationships/hyperlink" Target="https://catalog.hettich.com/General/TA_2022/ru_RU/#page_430" TargetMode="External"/><Relationship Id="rId10" Type="http://schemas.openxmlformats.org/officeDocument/2006/relationships/image" Target="../media/image32.jpg"/><Relationship Id="rId4" Type="http://schemas.openxmlformats.org/officeDocument/2006/relationships/image" Target="../media/image9.png"/><Relationship Id="rId9" Type="http://schemas.openxmlformats.org/officeDocument/2006/relationships/image" Target="../media/image13.sv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15875</xdr:colOff>
      <xdr:row>9</xdr:row>
      <xdr:rowOff>127000</xdr:rowOff>
    </xdr:from>
    <xdr:to>
      <xdr:col>20</xdr:col>
      <xdr:colOff>311223</xdr:colOff>
      <xdr:row>13</xdr:row>
      <xdr:rowOff>87129</xdr:rowOff>
    </xdr:to>
    <xdr:sp macro="" textlink="">
      <xdr:nvSpPr>
        <xdr:cNvPr id="25" name="Прямоугольник 2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SpPr/>
      </xdr:nvSpPr>
      <xdr:spPr>
        <a:xfrm>
          <a:off x="11636375" y="2603500"/>
          <a:ext cx="2692473" cy="722129"/>
        </a:xfrm>
        <a:prstGeom prst="rect">
          <a:avLst/>
        </a:prstGeom>
        <a:solidFill>
          <a:schemeClr val="bg1"/>
        </a:solidFill>
        <a:ln>
          <a:solidFill>
            <a:schemeClr val="bg1"/>
          </a:solidFill>
        </a:ln>
        <a:effectLst>
          <a:outerShdw blurRad="101600" dist="50800" dir="2700000" algn="tl" rotWithShape="0">
            <a:schemeClr val="bg1">
              <a:alpha val="40000"/>
            </a:scheme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2800" b="1" baseline="0">
              <a:solidFill>
                <a:srgbClr val="091016"/>
              </a:solidFill>
              <a:latin typeface="+mn-lt"/>
              <a:cs typeface="Arial" panose="020B0604020202020204" pitchFamily="34" charset="0"/>
            </a:rPr>
            <a:t>AvanTech YOU</a:t>
          </a:r>
          <a:endParaRPr lang="ru-RU" sz="2800" b="1" baseline="0">
            <a:solidFill>
              <a:srgbClr val="091016"/>
            </a:solidFill>
            <a:latin typeface="+mn-lt"/>
            <a:cs typeface="Arial" panose="020B0604020202020204" pitchFamily="34" charset="0"/>
          </a:endParaRPr>
        </a:p>
      </xdr:txBody>
    </xdr:sp>
    <xdr:clientData/>
  </xdr:twoCellAnchor>
  <xdr:twoCellAnchor>
    <xdr:from>
      <xdr:col>20</xdr:col>
      <xdr:colOff>428625</xdr:colOff>
      <xdr:row>9</xdr:row>
      <xdr:rowOff>127000</xdr:rowOff>
    </xdr:from>
    <xdr:to>
      <xdr:col>23</xdr:col>
      <xdr:colOff>104848</xdr:colOff>
      <xdr:row>13</xdr:row>
      <xdr:rowOff>87129</xdr:rowOff>
    </xdr:to>
    <xdr:sp macro="" textlink="">
      <xdr:nvSpPr>
        <xdr:cNvPr id="27" name="Прямоугольник 2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100-00001B000000}"/>
            </a:ext>
          </a:extLst>
        </xdr:cNvPr>
        <xdr:cNvSpPr/>
      </xdr:nvSpPr>
      <xdr:spPr>
        <a:xfrm>
          <a:off x="14446250" y="2603500"/>
          <a:ext cx="2692473" cy="722129"/>
        </a:xfrm>
        <a:prstGeom prst="rect">
          <a:avLst/>
        </a:prstGeom>
        <a:solidFill>
          <a:schemeClr val="bg1"/>
        </a:solidFill>
        <a:ln>
          <a:solidFill>
            <a:schemeClr val="bg1"/>
          </a:solidFill>
        </a:ln>
        <a:effectLst>
          <a:outerShdw blurRad="101600" dist="50800" dir="2700000" algn="tl" rotWithShape="0">
            <a:schemeClr val="bg1">
              <a:alpha val="40000"/>
            </a:scheme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2800" b="1" baseline="0">
              <a:solidFill>
                <a:srgbClr val="091016"/>
              </a:solidFill>
              <a:latin typeface="+mn-lt"/>
              <a:cs typeface="Arial" panose="020B0604020202020204" pitchFamily="34" charset="0"/>
            </a:rPr>
            <a:t>InnoTech Atira</a:t>
          </a:r>
          <a:endParaRPr lang="ru-RU" sz="2800" b="1" baseline="0">
            <a:solidFill>
              <a:srgbClr val="091016"/>
            </a:solidFill>
            <a:latin typeface="+mn-lt"/>
            <a:cs typeface="Arial" panose="020B0604020202020204" pitchFamily="34" charset="0"/>
          </a:endParaRPr>
        </a:p>
      </xdr:txBody>
    </xdr:sp>
    <xdr:clientData/>
  </xdr:twoCellAnchor>
  <xdr:twoCellAnchor>
    <xdr:from>
      <xdr:col>16</xdr:col>
      <xdr:colOff>15875</xdr:colOff>
      <xdr:row>21</xdr:row>
      <xdr:rowOff>95250</xdr:rowOff>
    </xdr:from>
    <xdr:to>
      <xdr:col>20</xdr:col>
      <xdr:colOff>311223</xdr:colOff>
      <xdr:row>25</xdr:row>
      <xdr:rowOff>55379</xdr:rowOff>
    </xdr:to>
    <xdr:sp macro="" textlink="">
      <xdr:nvSpPr>
        <xdr:cNvPr id="28" name="Прямоугольник 27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100-00001C000000}"/>
            </a:ext>
          </a:extLst>
        </xdr:cNvPr>
        <xdr:cNvSpPr/>
      </xdr:nvSpPr>
      <xdr:spPr>
        <a:xfrm>
          <a:off x="11693525" y="4838700"/>
          <a:ext cx="2708348" cy="703079"/>
        </a:xfrm>
        <a:prstGeom prst="rect">
          <a:avLst/>
        </a:prstGeom>
        <a:solidFill>
          <a:schemeClr val="bg1"/>
        </a:solidFill>
        <a:ln>
          <a:solidFill>
            <a:schemeClr val="bg1"/>
          </a:solidFill>
        </a:ln>
        <a:effectLst>
          <a:outerShdw blurRad="101600" dist="50800" dir="2700000" algn="tl" rotWithShape="0">
            <a:schemeClr val="bg1">
              <a:alpha val="40000"/>
            </a:scheme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2000" b="1" baseline="0">
              <a:solidFill>
                <a:srgbClr val="091016"/>
              </a:solidFill>
              <a:latin typeface="+mn-lt"/>
              <a:cs typeface="Arial" panose="020B0604020202020204" pitchFamily="34" charset="0"/>
            </a:rPr>
            <a:t>AvanTech YOU </a:t>
          </a:r>
          <a:r>
            <a:rPr lang="ru-RU" sz="2000" b="1" baseline="0">
              <a:solidFill>
                <a:srgbClr val="091016"/>
              </a:solidFill>
              <a:latin typeface="+mn-lt"/>
              <a:cs typeface="Arial" panose="020B0604020202020204" pitchFamily="34" charset="0"/>
            </a:rPr>
            <a:t>фасады</a:t>
          </a:r>
        </a:p>
      </xdr:txBody>
    </xdr:sp>
    <xdr:clientData/>
  </xdr:twoCellAnchor>
  <xdr:twoCellAnchor>
    <xdr:from>
      <xdr:col>20</xdr:col>
      <xdr:colOff>428625</xdr:colOff>
      <xdr:row>21</xdr:row>
      <xdr:rowOff>95250</xdr:rowOff>
    </xdr:from>
    <xdr:to>
      <xdr:col>23</xdr:col>
      <xdr:colOff>104848</xdr:colOff>
      <xdr:row>25</xdr:row>
      <xdr:rowOff>55379</xdr:rowOff>
    </xdr:to>
    <xdr:sp macro="" textlink="">
      <xdr:nvSpPr>
        <xdr:cNvPr id="30" name="Прямоугольник 29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100-00001E000000}"/>
            </a:ext>
          </a:extLst>
        </xdr:cNvPr>
        <xdr:cNvSpPr/>
      </xdr:nvSpPr>
      <xdr:spPr>
        <a:xfrm>
          <a:off x="14446250" y="4857750"/>
          <a:ext cx="2692473" cy="722129"/>
        </a:xfrm>
        <a:prstGeom prst="rect">
          <a:avLst/>
        </a:prstGeom>
        <a:solidFill>
          <a:schemeClr val="bg1"/>
        </a:solidFill>
        <a:ln>
          <a:solidFill>
            <a:schemeClr val="bg1"/>
          </a:solidFill>
        </a:ln>
        <a:effectLst>
          <a:outerShdw blurRad="101600" dist="50800" dir="2700000" algn="tl" rotWithShape="0">
            <a:schemeClr val="bg1">
              <a:alpha val="40000"/>
            </a:scheme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2000" b="1" baseline="0">
              <a:solidFill>
                <a:srgbClr val="091016"/>
              </a:solidFill>
              <a:latin typeface="+mn-lt"/>
              <a:cs typeface="Arial" panose="020B0604020202020204" pitchFamily="34" charset="0"/>
            </a:rPr>
            <a:t>Расчет веса фасадов</a:t>
          </a:r>
        </a:p>
      </xdr:txBody>
    </xdr:sp>
    <xdr:clientData/>
  </xdr:twoCellAnchor>
  <xdr:twoCellAnchor>
    <xdr:from>
      <xdr:col>23</xdr:col>
      <xdr:colOff>222250</xdr:colOff>
      <xdr:row>14</xdr:row>
      <xdr:rowOff>0</xdr:rowOff>
    </xdr:from>
    <xdr:to>
      <xdr:col>24</xdr:col>
      <xdr:colOff>2279723</xdr:colOff>
      <xdr:row>17</xdr:row>
      <xdr:rowOff>150629</xdr:rowOff>
    </xdr:to>
    <xdr:sp macro="" textlink="">
      <xdr:nvSpPr>
        <xdr:cNvPr id="31" name="Прямоугольник 30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100-00001F000000}"/>
            </a:ext>
          </a:extLst>
        </xdr:cNvPr>
        <xdr:cNvSpPr/>
      </xdr:nvSpPr>
      <xdr:spPr>
        <a:xfrm>
          <a:off x="17256125" y="3429000"/>
          <a:ext cx="2692473" cy="722129"/>
        </a:xfrm>
        <a:prstGeom prst="rect">
          <a:avLst/>
        </a:prstGeom>
        <a:solidFill>
          <a:schemeClr val="bg1"/>
        </a:solidFill>
        <a:ln>
          <a:solidFill>
            <a:schemeClr val="bg1"/>
          </a:solidFill>
        </a:ln>
        <a:effectLst>
          <a:outerShdw blurRad="101600" dist="50800" dir="2700000" algn="tl" rotWithShape="0">
            <a:schemeClr val="bg1">
              <a:alpha val="40000"/>
            </a:scheme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2800" b="1" baseline="0">
              <a:solidFill>
                <a:srgbClr val="091016"/>
              </a:solidFill>
              <a:latin typeface="+mn-lt"/>
              <a:cs typeface="Arial" panose="020B0604020202020204" pitchFamily="34" charset="0"/>
            </a:rPr>
            <a:t>Quadro</a:t>
          </a:r>
          <a:endParaRPr lang="ru-RU" sz="2800" b="1" baseline="0">
            <a:solidFill>
              <a:srgbClr val="091016"/>
            </a:solidFill>
            <a:latin typeface="+mn-lt"/>
            <a:cs typeface="Arial" panose="020B0604020202020204" pitchFamily="34" charset="0"/>
          </a:endParaRPr>
        </a:p>
      </xdr:txBody>
    </xdr:sp>
    <xdr:clientData/>
  </xdr:twoCellAnchor>
  <xdr:twoCellAnchor>
    <xdr:from>
      <xdr:col>16</xdr:col>
      <xdr:colOff>15875</xdr:colOff>
      <xdr:row>3</xdr:row>
      <xdr:rowOff>95250</xdr:rowOff>
    </xdr:from>
    <xdr:to>
      <xdr:col>20</xdr:col>
      <xdr:colOff>311223</xdr:colOff>
      <xdr:row>5</xdr:row>
      <xdr:rowOff>182379</xdr:rowOff>
    </xdr:to>
    <xdr:sp macro="" textlink="">
      <xdr:nvSpPr>
        <xdr:cNvPr id="32" name="Прямоугольник 31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100-000020000000}"/>
            </a:ext>
          </a:extLst>
        </xdr:cNvPr>
        <xdr:cNvSpPr/>
      </xdr:nvSpPr>
      <xdr:spPr>
        <a:xfrm>
          <a:off x="11636375" y="952500"/>
          <a:ext cx="2692473" cy="722129"/>
        </a:xfrm>
        <a:prstGeom prst="rect">
          <a:avLst/>
        </a:prstGeom>
        <a:solidFill>
          <a:schemeClr val="bg1"/>
        </a:solidFill>
        <a:ln>
          <a:solidFill>
            <a:schemeClr val="bg1"/>
          </a:solidFill>
        </a:ln>
        <a:effectLst>
          <a:outerShdw blurRad="101600" dist="50800" dir="2700000" algn="tl" rotWithShape="0">
            <a:schemeClr val="bg1">
              <a:alpha val="40000"/>
            </a:scheme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2800" b="1" baseline="0">
              <a:solidFill>
                <a:srgbClr val="091016"/>
              </a:solidFill>
              <a:latin typeface="+mn-lt"/>
              <a:cs typeface="Arial" panose="020B0604020202020204" pitchFamily="34" charset="0"/>
            </a:rPr>
            <a:t>TopLine XL</a:t>
          </a:r>
          <a:endParaRPr lang="ru-RU" sz="2800" b="1" baseline="0">
            <a:solidFill>
              <a:srgbClr val="091016"/>
            </a:solidFill>
            <a:latin typeface="+mn-lt"/>
            <a:cs typeface="Arial" panose="020B0604020202020204" pitchFamily="34" charset="0"/>
          </a:endParaRPr>
        </a:p>
      </xdr:txBody>
    </xdr:sp>
    <xdr:clientData/>
  </xdr:twoCellAnchor>
  <xdr:twoCellAnchor>
    <xdr:from>
      <xdr:col>20</xdr:col>
      <xdr:colOff>428625</xdr:colOff>
      <xdr:row>3</xdr:row>
      <xdr:rowOff>95250</xdr:rowOff>
    </xdr:from>
    <xdr:to>
      <xdr:col>23</xdr:col>
      <xdr:colOff>104848</xdr:colOff>
      <xdr:row>5</xdr:row>
      <xdr:rowOff>182379</xdr:rowOff>
    </xdr:to>
    <xdr:sp macro="" textlink="">
      <xdr:nvSpPr>
        <xdr:cNvPr id="34" name="Прямоугольник 33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100-000022000000}"/>
            </a:ext>
          </a:extLst>
        </xdr:cNvPr>
        <xdr:cNvSpPr/>
      </xdr:nvSpPr>
      <xdr:spPr>
        <a:xfrm>
          <a:off x="14446250" y="952500"/>
          <a:ext cx="2692473" cy="722129"/>
        </a:xfrm>
        <a:prstGeom prst="rect">
          <a:avLst/>
        </a:prstGeom>
        <a:solidFill>
          <a:schemeClr val="bg1"/>
        </a:solidFill>
        <a:ln>
          <a:solidFill>
            <a:schemeClr val="bg1"/>
          </a:solidFill>
        </a:ln>
        <a:effectLst>
          <a:outerShdw blurRad="101600" dist="50800" dir="2700000" algn="tl" rotWithShape="0">
            <a:schemeClr val="bg1">
              <a:alpha val="40000"/>
            </a:scheme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2800" b="1" baseline="0">
              <a:solidFill>
                <a:srgbClr val="091016"/>
              </a:solidFill>
              <a:latin typeface="+mn-lt"/>
              <a:cs typeface="Arial" panose="020B0604020202020204" pitchFamily="34" charset="0"/>
            </a:rPr>
            <a:t>TopLine L</a:t>
          </a:r>
          <a:endParaRPr lang="ru-RU" sz="2800" b="1" baseline="0">
            <a:solidFill>
              <a:srgbClr val="091016"/>
            </a:solidFill>
            <a:latin typeface="+mn-lt"/>
            <a:cs typeface="Arial" panose="020B0604020202020204" pitchFamily="34" charset="0"/>
          </a:endParaRPr>
        </a:p>
      </xdr:txBody>
    </xdr:sp>
    <xdr:clientData/>
  </xdr:twoCellAnchor>
  <xdr:twoCellAnchor>
    <xdr:from>
      <xdr:col>16</xdr:col>
      <xdr:colOff>15875</xdr:colOff>
      <xdr:row>6</xdr:row>
      <xdr:rowOff>95250</xdr:rowOff>
    </xdr:from>
    <xdr:to>
      <xdr:col>20</xdr:col>
      <xdr:colOff>311223</xdr:colOff>
      <xdr:row>9</xdr:row>
      <xdr:rowOff>23629</xdr:rowOff>
    </xdr:to>
    <xdr:sp macro="" textlink="">
      <xdr:nvSpPr>
        <xdr:cNvPr id="29" name="Прямоугольник 28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100-00001D000000}"/>
            </a:ext>
          </a:extLst>
        </xdr:cNvPr>
        <xdr:cNvSpPr/>
      </xdr:nvSpPr>
      <xdr:spPr>
        <a:xfrm>
          <a:off x="11636375" y="1778000"/>
          <a:ext cx="2692473" cy="722129"/>
        </a:xfrm>
        <a:prstGeom prst="rect">
          <a:avLst/>
        </a:prstGeom>
        <a:solidFill>
          <a:schemeClr val="bg1"/>
        </a:solidFill>
        <a:ln>
          <a:solidFill>
            <a:schemeClr val="bg1"/>
          </a:solidFill>
        </a:ln>
        <a:effectLst>
          <a:outerShdw blurRad="101600" dist="50800" dir="2700000" algn="tl" rotWithShape="0">
            <a:schemeClr val="bg1">
              <a:alpha val="40000"/>
            </a:scheme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2800" b="1" baseline="0">
              <a:solidFill>
                <a:srgbClr val="091016"/>
              </a:solidFill>
              <a:latin typeface="+mn-lt"/>
              <a:cs typeface="Arial" panose="020B0604020202020204" pitchFamily="34" charset="0"/>
            </a:rPr>
            <a:t>WingLine L</a:t>
          </a:r>
          <a:endParaRPr lang="ru-RU" sz="2800" b="1" baseline="0">
            <a:solidFill>
              <a:srgbClr val="091016"/>
            </a:solidFill>
            <a:latin typeface="+mn-lt"/>
            <a:cs typeface="Arial" panose="020B0604020202020204" pitchFamily="34" charset="0"/>
          </a:endParaRPr>
        </a:p>
      </xdr:txBody>
    </xdr:sp>
    <xdr:clientData/>
  </xdr:twoCellAnchor>
  <xdr:twoCellAnchor>
    <xdr:from>
      <xdr:col>20</xdr:col>
      <xdr:colOff>428625</xdr:colOff>
      <xdr:row>14</xdr:row>
      <xdr:rowOff>0</xdr:rowOff>
    </xdr:from>
    <xdr:to>
      <xdr:col>23</xdr:col>
      <xdr:colOff>104848</xdr:colOff>
      <xdr:row>17</xdr:row>
      <xdr:rowOff>150629</xdr:rowOff>
    </xdr:to>
    <xdr:sp macro="" textlink="">
      <xdr:nvSpPr>
        <xdr:cNvPr id="16" name="Прямоугольник 15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SpPr/>
      </xdr:nvSpPr>
      <xdr:spPr>
        <a:xfrm>
          <a:off x="14446250" y="3429000"/>
          <a:ext cx="2692473" cy="722129"/>
        </a:xfrm>
        <a:prstGeom prst="rect">
          <a:avLst/>
        </a:prstGeom>
        <a:solidFill>
          <a:schemeClr val="bg1"/>
        </a:solidFill>
        <a:ln>
          <a:solidFill>
            <a:schemeClr val="bg1"/>
          </a:solidFill>
        </a:ln>
        <a:effectLst>
          <a:outerShdw blurRad="101600" dist="50800" dir="2700000" algn="tl" rotWithShape="0">
            <a:schemeClr val="bg1">
              <a:alpha val="40000"/>
            </a:scheme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2400" b="1" baseline="0">
              <a:solidFill>
                <a:srgbClr val="091016"/>
              </a:solidFill>
              <a:latin typeface="+mn-lt"/>
              <a:cs typeface="Arial" panose="020B0604020202020204" pitchFamily="34" charset="0"/>
            </a:rPr>
            <a:t>Actro/Quadro YOU</a:t>
          </a:r>
          <a:endParaRPr lang="ru-RU" sz="2400" b="1" baseline="0">
            <a:solidFill>
              <a:srgbClr val="091016"/>
            </a:solidFill>
            <a:latin typeface="+mn-lt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175478</xdr:colOff>
      <xdr:row>44</xdr:row>
      <xdr:rowOff>142874</xdr:rowOff>
    </xdr:to>
    <xdr:pic>
      <xdr:nvPicPr>
        <xdr:cNvPr id="36" name="Рисунок 35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01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160978" cy="9286874"/>
        </a:xfrm>
        <a:prstGeom prst="rect">
          <a:avLst/>
        </a:prstGeom>
        <a:noFill/>
        <a:effectLst>
          <a:outerShdw blurRad="50800" dist="38100" dir="2700000" algn="tl" rotWithShape="0">
            <a:prstClr val="black">
              <a:alpha val="40000"/>
            </a:prst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47625</xdr:colOff>
      <xdr:row>45</xdr:row>
      <xdr:rowOff>63500</xdr:rowOff>
    </xdr:from>
    <xdr:to>
      <xdr:col>2</xdr:col>
      <xdr:colOff>222275</xdr:colOff>
      <xdr:row>50</xdr:row>
      <xdr:rowOff>79400</xdr:rowOff>
    </xdr:to>
    <xdr:pic>
      <xdr:nvPicPr>
        <xdr:cNvPr id="37" name="Рисунок 36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0000000-0008-0000-01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9398000"/>
          <a:ext cx="968400" cy="968400"/>
        </a:xfrm>
        <a:prstGeom prst="rect">
          <a:avLst/>
        </a:prstGeom>
      </xdr:spPr>
    </xdr:pic>
    <xdr:clientData/>
  </xdr:twoCellAnchor>
  <xdr:twoCellAnchor editAs="oneCell">
    <xdr:from>
      <xdr:col>2</xdr:col>
      <xdr:colOff>365125</xdr:colOff>
      <xdr:row>45</xdr:row>
      <xdr:rowOff>63500</xdr:rowOff>
    </xdr:from>
    <xdr:to>
      <xdr:col>3</xdr:col>
      <xdr:colOff>619125</xdr:colOff>
      <xdr:row>50</xdr:row>
      <xdr:rowOff>0</xdr:rowOff>
    </xdr:to>
    <xdr:pic>
      <xdr:nvPicPr>
        <xdr:cNvPr id="38" name="Рисунок 37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00000000-0008-0000-01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8875" y="9398000"/>
          <a:ext cx="889000" cy="889000"/>
        </a:xfrm>
        <a:prstGeom prst="rect">
          <a:avLst/>
        </a:prstGeom>
      </xdr:spPr>
    </xdr:pic>
    <xdr:clientData/>
  </xdr:twoCellAnchor>
  <xdr:twoCellAnchor editAs="oneCell">
    <xdr:from>
      <xdr:col>4</xdr:col>
      <xdr:colOff>158750</xdr:colOff>
      <xdr:row>45</xdr:row>
      <xdr:rowOff>31750</xdr:rowOff>
    </xdr:from>
    <xdr:to>
      <xdr:col>6</xdr:col>
      <xdr:colOff>31750</xdr:colOff>
      <xdr:row>50</xdr:row>
      <xdr:rowOff>49558</xdr:rowOff>
    </xdr:to>
    <xdr:pic>
      <xdr:nvPicPr>
        <xdr:cNvPr id="39" name="Рисунок 38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00000000-0008-0000-01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22500" y="9366250"/>
          <a:ext cx="1143000" cy="970308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45</xdr:row>
      <xdr:rowOff>31750</xdr:rowOff>
    </xdr:from>
    <xdr:to>
      <xdr:col>7</xdr:col>
      <xdr:colOff>476275</xdr:colOff>
      <xdr:row>50</xdr:row>
      <xdr:rowOff>47650</xdr:rowOff>
    </xdr:to>
    <xdr:pic>
      <xdr:nvPicPr>
        <xdr:cNvPr id="40" name="Рисунок 39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00000000-0008-0000-01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76625" y="9366250"/>
          <a:ext cx="968400" cy="968400"/>
        </a:xfrm>
        <a:prstGeom prst="rect">
          <a:avLst/>
        </a:prstGeom>
      </xdr:spPr>
    </xdr:pic>
    <xdr:clientData/>
  </xdr:twoCellAnchor>
  <xdr:twoCellAnchor>
    <xdr:from>
      <xdr:col>16</xdr:col>
      <xdr:colOff>15875</xdr:colOff>
      <xdr:row>14</xdr:row>
      <xdr:rowOff>0</xdr:rowOff>
    </xdr:from>
    <xdr:to>
      <xdr:col>20</xdr:col>
      <xdr:colOff>311223</xdr:colOff>
      <xdr:row>17</xdr:row>
      <xdr:rowOff>150629</xdr:rowOff>
    </xdr:to>
    <xdr:sp macro="" textlink="">
      <xdr:nvSpPr>
        <xdr:cNvPr id="17" name="Прямоугольник 16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SpPr/>
      </xdr:nvSpPr>
      <xdr:spPr>
        <a:xfrm>
          <a:off x="11636375" y="3429000"/>
          <a:ext cx="2692473" cy="722129"/>
        </a:xfrm>
        <a:prstGeom prst="rect">
          <a:avLst/>
        </a:prstGeom>
        <a:solidFill>
          <a:schemeClr val="bg1"/>
        </a:solidFill>
        <a:ln>
          <a:solidFill>
            <a:schemeClr val="bg1"/>
          </a:solidFill>
        </a:ln>
        <a:effectLst>
          <a:outerShdw blurRad="101600" dist="50800" dir="2700000" algn="tl" rotWithShape="0">
            <a:schemeClr val="bg1">
              <a:alpha val="40000"/>
            </a:scheme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2800" b="1" baseline="0">
              <a:solidFill>
                <a:srgbClr val="091016"/>
              </a:solidFill>
              <a:latin typeface="+mn-lt"/>
              <a:cs typeface="Arial" panose="020B0604020202020204" pitchFamily="34" charset="0"/>
            </a:rPr>
            <a:t>Actro 5D</a:t>
          </a:r>
          <a:endParaRPr lang="ru-RU" sz="2800" b="1" baseline="0">
            <a:solidFill>
              <a:srgbClr val="091016"/>
            </a:solidFill>
            <a:latin typeface="+mn-lt"/>
            <a:cs typeface="Arial" panose="020B0604020202020204" pitchFamily="34" charset="0"/>
          </a:endParaRP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76199</xdr:colOff>
      <xdr:row>0</xdr:row>
      <xdr:rowOff>103909</xdr:rowOff>
    </xdr:from>
    <xdr:to>
      <xdr:col>1</xdr:col>
      <xdr:colOff>749399</xdr:colOff>
      <xdr:row>0</xdr:row>
      <xdr:rowOff>777109</xdr:rowOff>
    </xdr:to>
    <xdr:grpSp>
      <xdr:nvGrpSpPr>
        <xdr:cNvPr id="3" name="Группа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GrpSpPr>
          <a:grpSpLocks noChangeAspect="1"/>
        </xdr:cNvGrpSpPr>
      </xdr:nvGrpSpPr>
      <xdr:grpSpPr>
        <a:xfrm>
          <a:off x="155574" y="103909"/>
          <a:ext cx="673200" cy="673200"/>
          <a:chOff x="720000" y="3600000"/>
          <a:chExt cx="792000" cy="792000"/>
        </a:xfrm>
      </xdr:grpSpPr>
      <xdr:sp macro="" textlink="">
        <xdr:nvSpPr>
          <xdr:cNvPr id="4" name="Стрелка влево 22">
            <a:extLst>
              <a:ext uri="{FF2B5EF4-FFF2-40B4-BE49-F238E27FC236}">
                <a16:creationId xmlns:a16="http://schemas.microsoft.com/office/drawing/2014/main" id="{00000000-0008-0000-0900-000004000000}"/>
              </a:ext>
            </a:extLst>
          </xdr:cNvPr>
          <xdr:cNvSpPr>
            <a:spLocks noChangeAspect="1"/>
          </xdr:cNvSpPr>
        </xdr:nvSpPr>
        <xdr:spPr>
          <a:xfrm>
            <a:off x="810000" y="3798000"/>
            <a:ext cx="576000" cy="414000"/>
          </a:xfrm>
          <a:prstGeom prst="leftArrow">
            <a:avLst/>
          </a:prstGeom>
          <a:solidFill>
            <a:schemeClr val="bg1"/>
          </a:solidFill>
          <a:ln w="31750">
            <a:solidFill>
              <a:schemeClr val="tx1">
                <a:lumMod val="95000"/>
                <a:lumOff val="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/>
          </a:p>
        </xdr:txBody>
      </xdr:sp>
      <xdr:sp macro="" textlink="">
        <xdr:nvSpPr>
          <xdr:cNvPr id="5" name="Прямоугольник 4">
            <a:extLst>
              <a:ext uri="{FF2B5EF4-FFF2-40B4-BE49-F238E27FC236}">
                <a16:creationId xmlns:a16="http://schemas.microsoft.com/office/drawing/2014/main" id="{00000000-0008-0000-0900-000005000000}"/>
              </a:ext>
            </a:extLst>
          </xdr:cNvPr>
          <xdr:cNvSpPr>
            <a:spLocks noChangeAspect="1"/>
          </xdr:cNvSpPr>
        </xdr:nvSpPr>
        <xdr:spPr>
          <a:xfrm>
            <a:off x="720000" y="3600000"/>
            <a:ext cx="792000" cy="792000"/>
          </a:xfrm>
          <a:prstGeom prst="rect">
            <a:avLst/>
          </a:prstGeom>
          <a:noFill/>
          <a:ln w="31750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/>
          </a:p>
        </xdr:txBody>
      </xdr:sp>
    </xdr:grpSp>
    <xdr:clientData/>
  </xdr:twoCellAnchor>
  <xdr:twoCellAnchor>
    <xdr:from>
      <xdr:col>1</xdr:col>
      <xdr:colOff>1300199</xdr:colOff>
      <xdr:row>0</xdr:row>
      <xdr:rowOff>103909</xdr:rowOff>
    </xdr:from>
    <xdr:to>
      <xdr:col>1</xdr:col>
      <xdr:colOff>1973399</xdr:colOff>
      <xdr:row>0</xdr:row>
      <xdr:rowOff>777109</xdr:rowOff>
    </xdr:to>
    <xdr:grpSp>
      <xdr:nvGrpSpPr>
        <xdr:cNvPr id="6" name="Группа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GrpSpPr/>
      </xdr:nvGrpSpPr>
      <xdr:grpSpPr>
        <a:xfrm>
          <a:off x="1379574" y="103909"/>
          <a:ext cx="673200" cy="673200"/>
          <a:chOff x="1944000" y="3600000"/>
          <a:chExt cx="673200" cy="673200"/>
        </a:xfrm>
      </xdr:grpSpPr>
      <xdr:pic>
        <xdr:nvPicPr>
          <xdr:cNvPr id="7" name="Picture 4" descr="D:\work folders\МОС\Документы по работе\прайс-лист\конфигуратор\img_165371.png">
            <a:extLst>
              <a:ext uri="{FF2B5EF4-FFF2-40B4-BE49-F238E27FC236}">
                <a16:creationId xmlns:a16="http://schemas.microsoft.com/office/drawing/2014/main" id="{00000000-0008-0000-0900-000007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/>
          <a:srcRect/>
          <a:stretch>
            <a:fillRect/>
          </a:stretch>
        </xdr:blipFill>
        <xdr:spPr bwMode="auto">
          <a:xfrm>
            <a:off x="2066400" y="3670380"/>
            <a:ext cx="443763" cy="520200"/>
          </a:xfrm>
          <a:prstGeom prst="rect">
            <a:avLst/>
          </a:prstGeom>
          <a:noFill/>
        </xdr:spPr>
      </xdr:pic>
      <xdr:sp macro="" textlink="">
        <xdr:nvSpPr>
          <xdr:cNvPr id="8" name="Прямоугольник 7">
            <a:extLst>
              <a:ext uri="{FF2B5EF4-FFF2-40B4-BE49-F238E27FC236}">
                <a16:creationId xmlns:a16="http://schemas.microsoft.com/office/drawing/2014/main" id="{00000000-0008-0000-0900-000008000000}"/>
              </a:ext>
            </a:extLst>
          </xdr:cNvPr>
          <xdr:cNvSpPr>
            <a:spLocks noChangeAspect="1"/>
          </xdr:cNvSpPr>
        </xdr:nvSpPr>
        <xdr:spPr>
          <a:xfrm>
            <a:off x="1944000" y="3600000"/>
            <a:ext cx="673200" cy="673200"/>
          </a:xfrm>
          <a:prstGeom prst="rect">
            <a:avLst/>
          </a:prstGeom>
          <a:noFill/>
          <a:ln w="31750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/>
          </a:p>
        </xdr:txBody>
      </xdr:sp>
    </xdr:grpSp>
    <xdr:clientData/>
  </xdr:twoCellAnchor>
  <xdr:twoCellAnchor>
    <xdr:from>
      <xdr:col>3</xdr:col>
      <xdr:colOff>159872</xdr:colOff>
      <xdr:row>0</xdr:row>
      <xdr:rowOff>103909</xdr:rowOff>
    </xdr:from>
    <xdr:to>
      <xdr:col>5</xdr:col>
      <xdr:colOff>133418</xdr:colOff>
      <xdr:row>0</xdr:row>
      <xdr:rowOff>777109</xdr:rowOff>
    </xdr:to>
    <xdr:grpSp>
      <xdr:nvGrpSpPr>
        <xdr:cNvPr id="9" name="Группа 8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GrpSpPr>
          <a:grpSpLocks noChangeAspect="1"/>
        </xdr:cNvGrpSpPr>
      </xdr:nvGrpSpPr>
      <xdr:grpSpPr>
        <a:xfrm>
          <a:off x="3914310" y="103909"/>
          <a:ext cx="695858" cy="673200"/>
          <a:chOff x="4392000" y="3600000"/>
          <a:chExt cx="792000" cy="792000"/>
        </a:xfrm>
      </xdr:grpSpPr>
      <xdr:sp macro="" textlink="">
        <xdr:nvSpPr>
          <xdr:cNvPr id="10" name="Прямоугольник 9">
            <a:extLst>
              <a:ext uri="{FF2B5EF4-FFF2-40B4-BE49-F238E27FC236}">
                <a16:creationId xmlns:a16="http://schemas.microsoft.com/office/drawing/2014/main" id="{00000000-0008-0000-0900-00000A000000}"/>
              </a:ext>
            </a:extLst>
          </xdr:cNvPr>
          <xdr:cNvSpPr>
            <a:spLocks noChangeAspect="1"/>
          </xdr:cNvSpPr>
        </xdr:nvSpPr>
        <xdr:spPr>
          <a:xfrm>
            <a:off x="4392000" y="3600000"/>
            <a:ext cx="792000" cy="792000"/>
          </a:xfrm>
          <a:prstGeom prst="rect">
            <a:avLst/>
          </a:prstGeom>
          <a:noFill/>
          <a:ln w="31750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/>
          </a:p>
        </xdr:txBody>
      </xdr:sp>
      <xdr:pic>
        <xdr:nvPicPr>
          <xdr:cNvPr id="11" name="Picture 6">
            <a:extLst>
              <a:ext uri="{FF2B5EF4-FFF2-40B4-BE49-F238E27FC236}">
                <a16:creationId xmlns:a16="http://schemas.microsoft.com/office/drawing/2014/main" id="{00000000-0008-0000-0900-00000B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" cstate="print"/>
          <a:srcRect l="10577"/>
          <a:stretch>
            <a:fillRect/>
          </a:stretch>
        </xdr:blipFill>
        <xdr:spPr bwMode="auto">
          <a:xfrm>
            <a:off x="4500000" y="3708000"/>
            <a:ext cx="647061" cy="6480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1</xdr:col>
      <xdr:colOff>2524199</xdr:colOff>
      <xdr:row>0</xdr:row>
      <xdr:rowOff>103909</xdr:rowOff>
    </xdr:from>
    <xdr:to>
      <xdr:col>2</xdr:col>
      <xdr:colOff>613527</xdr:colOff>
      <xdr:row>0</xdr:row>
      <xdr:rowOff>777109</xdr:rowOff>
    </xdr:to>
    <xdr:grpSp>
      <xdr:nvGrpSpPr>
        <xdr:cNvPr id="12" name="Группа 11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900-00000C000000}"/>
            </a:ext>
          </a:extLst>
        </xdr:cNvPr>
        <xdr:cNvGrpSpPr/>
      </xdr:nvGrpSpPr>
      <xdr:grpSpPr>
        <a:xfrm>
          <a:off x="2603574" y="103909"/>
          <a:ext cx="732516" cy="673200"/>
          <a:chOff x="3168000" y="3600000"/>
          <a:chExt cx="673200" cy="673200"/>
        </a:xfrm>
      </xdr:grpSpPr>
      <xdr:sp macro="" textlink="">
        <xdr:nvSpPr>
          <xdr:cNvPr id="13" name="Прямоугольник 12">
            <a:extLst>
              <a:ext uri="{FF2B5EF4-FFF2-40B4-BE49-F238E27FC236}">
                <a16:creationId xmlns:a16="http://schemas.microsoft.com/office/drawing/2014/main" id="{00000000-0008-0000-0900-00000D000000}"/>
              </a:ext>
            </a:extLst>
          </xdr:cNvPr>
          <xdr:cNvSpPr>
            <a:spLocks noChangeAspect="1"/>
          </xdr:cNvSpPr>
        </xdr:nvSpPr>
        <xdr:spPr>
          <a:xfrm>
            <a:off x="3168000" y="3600000"/>
            <a:ext cx="673200" cy="673200"/>
          </a:xfrm>
          <a:prstGeom prst="rect">
            <a:avLst/>
          </a:prstGeom>
          <a:noFill/>
          <a:ln w="31750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/>
          </a:p>
        </xdr:txBody>
      </xdr:sp>
      <xdr:pic>
        <xdr:nvPicPr>
          <xdr:cNvPr id="14" name="Picture 2">
            <a:extLst>
              <a:ext uri="{FF2B5EF4-FFF2-40B4-BE49-F238E27FC236}">
                <a16:creationId xmlns:a16="http://schemas.microsoft.com/office/drawing/2014/main" id="{00000000-0008-0000-0900-00000E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7" cstate="print"/>
          <a:srcRect/>
          <a:stretch>
            <a:fillRect/>
          </a:stretch>
        </xdr:blipFill>
        <xdr:spPr bwMode="auto">
          <a:xfrm>
            <a:off x="3203848" y="3645024"/>
            <a:ext cx="593840" cy="6120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 editAs="oneCell">
    <xdr:from>
      <xdr:col>8</xdr:col>
      <xdr:colOff>93154</xdr:colOff>
      <xdr:row>5</xdr:row>
      <xdr:rowOff>22819</xdr:rowOff>
    </xdr:from>
    <xdr:to>
      <xdr:col>15</xdr:col>
      <xdr:colOff>236048</xdr:colOff>
      <xdr:row>13</xdr:row>
      <xdr:rowOff>98612</xdr:rowOff>
    </xdr:to>
    <xdr:pic>
      <xdr:nvPicPr>
        <xdr:cNvPr id="15" name="Рисунок 14" descr="ящик без размеров.jpg">
          <a:extLst>
            <a:ext uri="{FF2B5EF4-FFF2-40B4-BE49-F238E27FC236}">
              <a16:creationId xmlns:a16="http://schemas.microsoft.com/office/drawing/2014/main" id="{00000000-0008-0000-09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rcRect t="5113" r="1828" b="8359"/>
        <a:stretch>
          <a:fillRect/>
        </a:stretch>
      </xdr:blipFill>
      <xdr:spPr>
        <a:xfrm>
          <a:off x="6157404" y="1546819"/>
          <a:ext cx="2479694" cy="1802993"/>
        </a:xfrm>
        <a:prstGeom prst="rect">
          <a:avLst/>
        </a:prstGeom>
      </xdr:spPr>
    </xdr:pic>
    <xdr:clientData/>
  </xdr:twoCellAnchor>
  <xdr:twoCellAnchor>
    <xdr:from>
      <xdr:col>7</xdr:col>
      <xdr:colOff>309229</xdr:colOff>
      <xdr:row>9</xdr:row>
      <xdr:rowOff>2635</xdr:rowOff>
    </xdr:from>
    <xdr:to>
      <xdr:col>8</xdr:col>
      <xdr:colOff>290807</xdr:colOff>
      <xdr:row>9</xdr:row>
      <xdr:rowOff>2635</xdr:rowOff>
    </xdr:to>
    <xdr:cxnSp macro="">
      <xdr:nvCxnSpPr>
        <xdr:cNvPr id="16" name="Прямая соединительная линия 15">
          <a:extLst>
            <a:ext uri="{FF2B5EF4-FFF2-40B4-BE49-F238E27FC236}">
              <a16:creationId xmlns:a16="http://schemas.microsoft.com/office/drawing/2014/main" id="{00000000-0008-0000-0900-000010000000}"/>
            </a:ext>
          </a:extLst>
        </xdr:cNvPr>
        <xdr:cNvCxnSpPr/>
      </xdr:nvCxnSpPr>
      <xdr:spPr>
        <a:xfrm flipH="1">
          <a:off x="6017879" y="2390235"/>
          <a:ext cx="337178" cy="0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200785</xdr:colOff>
      <xdr:row>8</xdr:row>
      <xdr:rowOff>56392</xdr:rowOff>
    </xdr:from>
    <xdr:to>
      <xdr:col>15</xdr:col>
      <xdr:colOff>384305</xdr:colOff>
      <xdr:row>8</xdr:row>
      <xdr:rowOff>56392</xdr:rowOff>
    </xdr:to>
    <xdr:cxnSp macro="">
      <xdr:nvCxnSpPr>
        <xdr:cNvPr id="17" name="Прямая соединительная линия 16">
          <a:extLst>
            <a:ext uri="{FF2B5EF4-FFF2-40B4-BE49-F238E27FC236}">
              <a16:creationId xmlns:a16="http://schemas.microsoft.com/office/drawing/2014/main" id="{00000000-0008-0000-0900-000011000000}"/>
            </a:ext>
          </a:extLst>
        </xdr:cNvPr>
        <xdr:cNvCxnSpPr/>
      </xdr:nvCxnSpPr>
      <xdr:spPr>
        <a:xfrm flipH="1">
          <a:off x="8316085" y="2228092"/>
          <a:ext cx="469270" cy="0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202830</xdr:colOff>
      <xdr:row>0</xdr:row>
      <xdr:rowOff>832160</xdr:rowOff>
    </xdr:from>
    <xdr:to>
      <xdr:col>11</xdr:col>
      <xdr:colOff>204284</xdr:colOff>
      <xdr:row>6</xdr:row>
      <xdr:rowOff>151796</xdr:rowOff>
    </xdr:to>
    <xdr:cxnSp macro="">
      <xdr:nvCxnSpPr>
        <xdr:cNvPr id="18" name="Прямая соединительная линия 17">
          <a:extLst>
            <a:ext uri="{FF2B5EF4-FFF2-40B4-BE49-F238E27FC236}">
              <a16:creationId xmlns:a16="http://schemas.microsoft.com/office/drawing/2014/main" id="{00000000-0008-0000-0900-000012000000}"/>
            </a:ext>
          </a:extLst>
        </xdr:cNvPr>
        <xdr:cNvCxnSpPr>
          <a:cxnSpLocks noChangeAspect="1"/>
        </xdr:cNvCxnSpPr>
      </xdr:nvCxnSpPr>
      <xdr:spPr>
        <a:xfrm flipV="1">
          <a:off x="7365630" y="832160"/>
          <a:ext cx="1454" cy="1059536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188781</xdr:colOff>
      <xdr:row>5</xdr:row>
      <xdr:rowOff>112787</xdr:rowOff>
    </xdr:from>
    <xdr:to>
      <xdr:col>14</xdr:col>
      <xdr:colOff>192449</xdr:colOff>
      <xdr:row>8</xdr:row>
      <xdr:rowOff>48813</xdr:rowOff>
    </xdr:to>
    <xdr:cxnSp macro="">
      <xdr:nvCxnSpPr>
        <xdr:cNvPr id="19" name="Прямая соединительная линия 18">
          <a:extLst>
            <a:ext uri="{FF2B5EF4-FFF2-40B4-BE49-F238E27FC236}">
              <a16:creationId xmlns:a16="http://schemas.microsoft.com/office/drawing/2014/main" id="{00000000-0008-0000-0900-000013000000}"/>
            </a:ext>
          </a:extLst>
        </xdr:cNvPr>
        <xdr:cNvCxnSpPr/>
      </xdr:nvCxnSpPr>
      <xdr:spPr>
        <a:xfrm flipV="1">
          <a:off x="8304081" y="1636787"/>
          <a:ext cx="3668" cy="583726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314726</xdr:colOff>
      <xdr:row>11</xdr:row>
      <xdr:rowOff>50587</xdr:rowOff>
    </xdr:from>
    <xdr:to>
      <xdr:col>8</xdr:col>
      <xdr:colOff>296304</xdr:colOff>
      <xdr:row>11</xdr:row>
      <xdr:rowOff>50587</xdr:rowOff>
    </xdr:to>
    <xdr:cxnSp macro="">
      <xdr:nvCxnSpPr>
        <xdr:cNvPr id="20" name="Прямая соединительная линия 19">
          <a:extLst>
            <a:ext uri="{FF2B5EF4-FFF2-40B4-BE49-F238E27FC236}">
              <a16:creationId xmlns:a16="http://schemas.microsoft.com/office/drawing/2014/main" id="{00000000-0008-0000-0900-000014000000}"/>
            </a:ext>
          </a:extLst>
        </xdr:cNvPr>
        <xdr:cNvCxnSpPr/>
      </xdr:nvCxnSpPr>
      <xdr:spPr>
        <a:xfrm flipH="1">
          <a:off x="6023376" y="2869987"/>
          <a:ext cx="337178" cy="0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26377</xdr:colOff>
      <xdr:row>9</xdr:row>
      <xdr:rowOff>8514</xdr:rowOff>
    </xdr:from>
    <xdr:to>
      <xdr:col>8</xdr:col>
      <xdr:colOff>27670</xdr:colOff>
      <xdr:row>11</xdr:row>
      <xdr:rowOff>54823</xdr:rowOff>
    </xdr:to>
    <xdr:cxnSp macro="">
      <xdr:nvCxnSpPr>
        <xdr:cNvPr id="21" name="Прямая соединительная линия 20">
          <a:extLst>
            <a:ext uri="{FF2B5EF4-FFF2-40B4-BE49-F238E27FC236}">
              <a16:creationId xmlns:a16="http://schemas.microsoft.com/office/drawing/2014/main" id="{00000000-0008-0000-0900-000015000000}"/>
            </a:ext>
          </a:extLst>
        </xdr:cNvPr>
        <xdr:cNvCxnSpPr/>
      </xdr:nvCxnSpPr>
      <xdr:spPr>
        <a:xfrm flipV="1">
          <a:off x="6090627" y="2396114"/>
          <a:ext cx="1293" cy="478109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191844</xdr:colOff>
      <xdr:row>10</xdr:row>
      <xdr:rowOff>51136</xdr:rowOff>
    </xdr:from>
    <xdr:to>
      <xdr:col>15</xdr:col>
      <xdr:colOff>375611</xdr:colOff>
      <xdr:row>10</xdr:row>
      <xdr:rowOff>51136</xdr:rowOff>
    </xdr:to>
    <xdr:cxnSp macro="">
      <xdr:nvCxnSpPr>
        <xdr:cNvPr id="22" name="Прямая соединительная линия 21">
          <a:extLst>
            <a:ext uri="{FF2B5EF4-FFF2-40B4-BE49-F238E27FC236}">
              <a16:creationId xmlns:a16="http://schemas.microsoft.com/office/drawing/2014/main" id="{00000000-0008-0000-0900-000016000000}"/>
            </a:ext>
          </a:extLst>
        </xdr:cNvPr>
        <xdr:cNvCxnSpPr/>
      </xdr:nvCxnSpPr>
      <xdr:spPr>
        <a:xfrm flipH="1">
          <a:off x="8307144" y="2654636"/>
          <a:ext cx="469517" cy="0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357649</xdr:colOff>
      <xdr:row>8</xdr:row>
      <xdr:rowOff>59169</xdr:rowOff>
    </xdr:from>
    <xdr:to>
      <xdr:col>15</xdr:col>
      <xdr:colOff>357649</xdr:colOff>
      <xdr:row>10</xdr:row>
      <xdr:rowOff>55259</xdr:rowOff>
    </xdr:to>
    <xdr:cxnSp macro="">
      <xdr:nvCxnSpPr>
        <xdr:cNvPr id="23" name="Прямая соединительная линия 22">
          <a:extLst>
            <a:ext uri="{FF2B5EF4-FFF2-40B4-BE49-F238E27FC236}">
              <a16:creationId xmlns:a16="http://schemas.microsoft.com/office/drawing/2014/main" id="{00000000-0008-0000-0900-000017000000}"/>
            </a:ext>
          </a:extLst>
        </xdr:cNvPr>
        <xdr:cNvCxnSpPr/>
      </xdr:nvCxnSpPr>
      <xdr:spPr>
        <a:xfrm flipH="1" flipV="1">
          <a:off x="8758699" y="2230869"/>
          <a:ext cx="0" cy="427890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213731</xdr:colOff>
      <xdr:row>4</xdr:row>
      <xdr:rowOff>21683</xdr:rowOff>
    </xdr:from>
    <xdr:to>
      <xdr:col>14</xdr:col>
      <xdr:colOff>188951</xdr:colOff>
      <xdr:row>5</xdr:row>
      <xdr:rowOff>130097</xdr:rowOff>
    </xdr:to>
    <xdr:cxnSp macro="">
      <xdr:nvCxnSpPr>
        <xdr:cNvPr id="24" name="Прямая соединительная линия 23">
          <a:extLst>
            <a:ext uri="{FF2B5EF4-FFF2-40B4-BE49-F238E27FC236}">
              <a16:creationId xmlns:a16="http://schemas.microsoft.com/office/drawing/2014/main" id="{00000000-0008-0000-0900-000018000000}"/>
            </a:ext>
          </a:extLst>
        </xdr:cNvPr>
        <xdr:cNvCxnSpPr>
          <a:cxnSpLocks noChangeAspect="1"/>
        </xdr:cNvCxnSpPr>
      </xdr:nvCxnSpPr>
      <xdr:spPr>
        <a:xfrm>
          <a:off x="7376531" y="1329783"/>
          <a:ext cx="927720" cy="324314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164352</xdr:colOff>
      <xdr:row>10</xdr:row>
      <xdr:rowOff>44525</xdr:rowOff>
    </xdr:from>
    <xdr:to>
      <xdr:col>14</xdr:col>
      <xdr:colOff>168020</xdr:colOff>
      <xdr:row>12</xdr:row>
      <xdr:rowOff>195704</xdr:rowOff>
    </xdr:to>
    <xdr:cxnSp macro="">
      <xdr:nvCxnSpPr>
        <xdr:cNvPr id="25" name="Прямая соединительная линия 24">
          <a:extLst>
            <a:ext uri="{FF2B5EF4-FFF2-40B4-BE49-F238E27FC236}">
              <a16:creationId xmlns:a16="http://schemas.microsoft.com/office/drawing/2014/main" id="{00000000-0008-0000-0900-000019000000}"/>
            </a:ext>
          </a:extLst>
        </xdr:cNvPr>
        <xdr:cNvCxnSpPr/>
      </xdr:nvCxnSpPr>
      <xdr:spPr>
        <a:xfrm flipV="1">
          <a:off x="8279652" y="2648025"/>
          <a:ext cx="3668" cy="582979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203740</xdr:colOff>
      <xdr:row>12</xdr:row>
      <xdr:rowOff>83372</xdr:rowOff>
    </xdr:from>
    <xdr:to>
      <xdr:col>11</xdr:col>
      <xdr:colOff>207408</xdr:colOff>
      <xdr:row>15</xdr:row>
      <xdr:rowOff>21192</xdr:rowOff>
    </xdr:to>
    <xdr:cxnSp macro="">
      <xdr:nvCxnSpPr>
        <xdr:cNvPr id="26" name="Прямая соединительная линия 25">
          <a:extLst>
            <a:ext uri="{FF2B5EF4-FFF2-40B4-BE49-F238E27FC236}">
              <a16:creationId xmlns:a16="http://schemas.microsoft.com/office/drawing/2014/main" id="{00000000-0008-0000-0900-00001A000000}"/>
            </a:ext>
          </a:extLst>
        </xdr:cNvPr>
        <xdr:cNvCxnSpPr/>
      </xdr:nvCxnSpPr>
      <xdr:spPr>
        <a:xfrm flipV="1">
          <a:off x="7366540" y="3118672"/>
          <a:ext cx="3668" cy="585520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207536</xdr:colOff>
      <xdr:row>12</xdr:row>
      <xdr:rowOff>111761</xdr:rowOff>
    </xdr:from>
    <xdr:to>
      <xdr:col>14</xdr:col>
      <xdr:colOff>162560</xdr:colOff>
      <xdr:row>14</xdr:row>
      <xdr:rowOff>179659</xdr:rowOff>
    </xdr:to>
    <xdr:cxnSp macro="">
      <xdr:nvCxnSpPr>
        <xdr:cNvPr id="27" name="Прямая соединительная линия 26">
          <a:extLst>
            <a:ext uri="{FF2B5EF4-FFF2-40B4-BE49-F238E27FC236}">
              <a16:creationId xmlns:a16="http://schemas.microsoft.com/office/drawing/2014/main" id="{00000000-0008-0000-0900-00001B000000}"/>
            </a:ext>
          </a:extLst>
        </xdr:cNvPr>
        <xdr:cNvCxnSpPr/>
      </xdr:nvCxnSpPr>
      <xdr:spPr>
        <a:xfrm flipV="1">
          <a:off x="7370336" y="3147061"/>
          <a:ext cx="907524" cy="499698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356547</xdr:colOff>
      <xdr:row>11</xdr:row>
      <xdr:rowOff>4885</xdr:rowOff>
    </xdr:from>
    <xdr:to>
      <xdr:col>8</xdr:col>
      <xdr:colOff>356547</xdr:colOff>
      <xdr:row>12</xdr:row>
      <xdr:rowOff>188404</xdr:rowOff>
    </xdr:to>
    <xdr:cxnSp macro="">
      <xdr:nvCxnSpPr>
        <xdr:cNvPr id="28" name="Прямая соединительная линия 27">
          <a:extLst>
            <a:ext uri="{FF2B5EF4-FFF2-40B4-BE49-F238E27FC236}">
              <a16:creationId xmlns:a16="http://schemas.microsoft.com/office/drawing/2014/main" id="{00000000-0008-0000-0900-00001C000000}"/>
            </a:ext>
          </a:extLst>
        </xdr:cNvPr>
        <xdr:cNvCxnSpPr/>
      </xdr:nvCxnSpPr>
      <xdr:spPr>
        <a:xfrm flipV="1">
          <a:off x="6420797" y="2824285"/>
          <a:ext cx="0" cy="399419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354134</xdr:colOff>
      <xdr:row>12</xdr:row>
      <xdr:rowOff>168519</xdr:rowOff>
    </xdr:from>
    <xdr:to>
      <xdr:col>11</xdr:col>
      <xdr:colOff>206917</xdr:colOff>
      <xdr:row>14</xdr:row>
      <xdr:rowOff>184328</xdr:rowOff>
    </xdr:to>
    <xdr:cxnSp macro="">
      <xdr:nvCxnSpPr>
        <xdr:cNvPr id="29" name="Прямая соединительная линия 28">
          <a:extLst>
            <a:ext uri="{FF2B5EF4-FFF2-40B4-BE49-F238E27FC236}">
              <a16:creationId xmlns:a16="http://schemas.microsoft.com/office/drawing/2014/main" id="{00000000-0008-0000-0900-00001D000000}"/>
            </a:ext>
          </a:extLst>
        </xdr:cNvPr>
        <xdr:cNvCxnSpPr/>
      </xdr:nvCxnSpPr>
      <xdr:spPr>
        <a:xfrm>
          <a:off x="6418384" y="3203819"/>
          <a:ext cx="951333" cy="447609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282390</xdr:colOff>
      <xdr:row>6</xdr:row>
      <xdr:rowOff>12700</xdr:rowOff>
    </xdr:from>
    <xdr:to>
      <xdr:col>8</xdr:col>
      <xdr:colOff>285750</xdr:colOff>
      <xdr:row>9</xdr:row>
      <xdr:rowOff>6930</xdr:rowOff>
    </xdr:to>
    <xdr:cxnSp macro="">
      <xdr:nvCxnSpPr>
        <xdr:cNvPr id="30" name="Прямая соединительная линия 29">
          <a:extLst>
            <a:ext uri="{FF2B5EF4-FFF2-40B4-BE49-F238E27FC236}">
              <a16:creationId xmlns:a16="http://schemas.microsoft.com/office/drawing/2014/main" id="{00000000-0008-0000-0900-00001E000000}"/>
            </a:ext>
          </a:extLst>
        </xdr:cNvPr>
        <xdr:cNvCxnSpPr/>
      </xdr:nvCxnSpPr>
      <xdr:spPr>
        <a:xfrm flipV="1">
          <a:off x="6346640" y="1752600"/>
          <a:ext cx="3360" cy="641930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165874</xdr:colOff>
      <xdr:row>2</xdr:row>
      <xdr:rowOff>207537</xdr:rowOff>
    </xdr:from>
    <xdr:to>
      <xdr:col>11</xdr:col>
      <xdr:colOff>165874</xdr:colOff>
      <xdr:row>6</xdr:row>
      <xdr:rowOff>137447</xdr:rowOff>
    </xdr:to>
    <xdr:cxnSp macro="">
      <xdr:nvCxnSpPr>
        <xdr:cNvPr id="31" name="Прямая соединительная линия 30">
          <a:extLst>
            <a:ext uri="{FF2B5EF4-FFF2-40B4-BE49-F238E27FC236}">
              <a16:creationId xmlns:a16="http://schemas.microsoft.com/office/drawing/2014/main" id="{00000000-0008-0000-0900-00001F000000}"/>
            </a:ext>
          </a:extLst>
        </xdr:cNvPr>
        <xdr:cNvCxnSpPr/>
      </xdr:nvCxnSpPr>
      <xdr:spPr>
        <a:xfrm flipV="1">
          <a:off x="7328674" y="1299737"/>
          <a:ext cx="0" cy="577610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290015</xdr:colOff>
      <xdr:row>4</xdr:row>
      <xdr:rowOff>52659</xdr:rowOff>
    </xdr:from>
    <xdr:to>
      <xdr:col>11</xdr:col>
      <xdr:colOff>176561</xdr:colOff>
      <xdr:row>6</xdr:row>
      <xdr:rowOff>99516</xdr:rowOff>
    </xdr:to>
    <xdr:cxnSp macro="">
      <xdr:nvCxnSpPr>
        <xdr:cNvPr id="32" name="Прямая соединительная линия 31">
          <a:extLst>
            <a:ext uri="{FF2B5EF4-FFF2-40B4-BE49-F238E27FC236}">
              <a16:creationId xmlns:a16="http://schemas.microsoft.com/office/drawing/2014/main" id="{00000000-0008-0000-0900-000020000000}"/>
            </a:ext>
          </a:extLst>
        </xdr:cNvPr>
        <xdr:cNvCxnSpPr>
          <a:cxnSpLocks noChangeAspect="1"/>
        </xdr:cNvCxnSpPr>
      </xdr:nvCxnSpPr>
      <xdr:spPr>
        <a:xfrm flipV="1">
          <a:off x="6354265" y="1360759"/>
          <a:ext cx="985096" cy="478657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190500</xdr:colOff>
      <xdr:row>2</xdr:row>
      <xdr:rowOff>196850</xdr:rowOff>
    </xdr:from>
    <xdr:to>
      <xdr:col>8</xdr:col>
      <xdr:colOff>193860</xdr:colOff>
      <xdr:row>7</xdr:row>
      <xdr:rowOff>203780</xdr:rowOff>
    </xdr:to>
    <xdr:cxnSp macro="">
      <xdr:nvCxnSpPr>
        <xdr:cNvPr id="33" name="Прямая соединительная линия 32">
          <a:extLst>
            <a:ext uri="{FF2B5EF4-FFF2-40B4-BE49-F238E27FC236}">
              <a16:creationId xmlns:a16="http://schemas.microsoft.com/office/drawing/2014/main" id="{00000000-0008-0000-0900-000021000000}"/>
            </a:ext>
          </a:extLst>
        </xdr:cNvPr>
        <xdr:cNvCxnSpPr>
          <a:cxnSpLocks noChangeAspect="1"/>
        </xdr:cNvCxnSpPr>
      </xdr:nvCxnSpPr>
      <xdr:spPr>
        <a:xfrm flipV="1">
          <a:off x="6254750" y="1289050"/>
          <a:ext cx="3360" cy="870530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206375</xdr:colOff>
      <xdr:row>1</xdr:row>
      <xdr:rowOff>42810</xdr:rowOff>
    </xdr:from>
    <xdr:to>
      <xdr:col>11</xdr:col>
      <xdr:colOff>201202</xdr:colOff>
      <xdr:row>3</xdr:row>
      <xdr:rowOff>71438</xdr:rowOff>
    </xdr:to>
    <xdr:cxnSp macro="">
      <xdr:nvCxnSpPr>
        <xdr:cNvPr id="34" name="Прямая соединительная линия 33">
          <a:extLst>
            <a:ext uri="{FF2B5EF4-FFF2-40B4-BE49-F238E27FC236}">
              <a16:creationId xmlns:a16="http://schemas.microsoft.com/office/drawing/2014/main" id="{00000000-0008-0000-0900-000022000000}"/>
            </a:ext>
          </a:extLst>
        </xdr:cNvPr>
        <xdr:cNvCxnSpPr>
          <a:cxnSpLocks/>
        </xdr:cNvCxnSpPr>
      </xdr:nvCxnSpPr>
      <xdr:spPr>
        <a:xfrm flipV="1">
          <a:off x="6262688" y="915935"/>
          <a:ext cx="1098139" cy="457253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134328</xdr:colOff>
      <xdr:row>1</xdr:row>
      <xdr:rowOff>41518</xdr:rowOff>
    </xdr:from>
    <xdr:to>
      <xdr:col>11</xdr:col>
      <xdr:colOff>205891</xdr:colOff>
      <xdr:row>1</xdr:row>
      <xdr:rowOff>78137</xdr:rowOff>
    </xdr:to>
    <xdr:sp macro="" textlink="">
      <xdr:nvSpPr>
        <xdr:cNvPr id="54" name="Равнобедренный треугольник 53">
          <a:extLst>
            <a:ext uri="{FF2B5EF4-FFF2-40B4-BE49-F238E27FC236}">
              <a16:creationId xmlns:a16="http://schemas.microsoft.com/office/drawing/2014/main" id="{00000000-0008-0000-0900-000036000000}"/>
            </a:ext>
          </a:extLst>
        </xdr:cNvPr>
        <xdr:cNvSpPr/>
      </xdr:nvSpPr>
      <xdr:spPr>
        <a:xfrm rot="3600000">
          <a:off x="7314600" y="900346"/>
          <a:ext cx="36619" cy="71563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95250</xdr:colOff>
      <xdr:row>4</xdr:row>
      <xdr:rowOff>58615</xdr:rowOff>
    </xdr:from>
    <xdr:to>
      <xdr:col>11</xdr:col>
      <xdr:colOff>166813</xdr:colOff>
      <xdr:row>4</xdr:row>
      <xdr:rowOff>95234</xdr:rowOff>
    </xdr:to>
    <xdr:sp macro="" textlink="">
      <xdr:nvSpPr>
        <xdr:cNvPr id="55" name="Равнобедренный треугольник 54">
          <a:extLst>
            <a:ext uri="{FF2B5EF4-FFF2-40B4-BE49-F238E27FC236}">
              <a16:creationId xmlns:a16="http://schemas.microsoft.com/office/drawing/2014/main" id="{00000000-0008-0000-0900-000037000000}"/>
            </a:ext>
          </a:extLst>
        </xdr:cNvPr>
        <xdr:cNvSpPr/>
      </xdr:nvSpPr>
      <xdr:spPr>
        <a:xfrm rot="3600000">
          <a:off x="7275522" y="1349243"/>
          <a:ext cx="36619" cy="71563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8</xdr:col>
      <xdr:colOff>205765</xdr:colOff>
      <xdr:row>3</xdr:row>
      <xdr:rowOff>37859</xdr:rowOff>
    </xdr:from>
    <xdr:to>
      <xdr:col>8</xdr:col>
      <xdr:colOff>277328</xdr:colOff>
      <xdr:row>3</xdr:row>
      <xdr:rowOff>74478</xdr:rowOff>
    </xdr:to>
    <xdr:sp macro="" textlink="">
      <xdr:nvSpPr>
        <xdr:cNvPr id="56" name="Равнобедренный треугольник 55">
          <a:extLst>
            <a:ext uri="{FF2B5EF4-FFF2-40B4-BE49-F238E27FC236}">
              <a16:creationId xmlns:a16="http://schemas.microsoft.com/office/drawing/2014/main" id="{00000000-0008-0000-0900-000038000000}"/>
            </a:ext>
          </a:extLst>
        </xdr:cNvPr>
        <xdr:cNvSpPr/>
      </xdr:nvSpPr>
      <xdr:spPr>
        <a:xfrm rot="14400000">
          <a:off x="6279550" y="1322137"/>
          <a:ext cx="36619" cy="71563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8</xdr:col>
      <xdr:colOff>283307</xdr:colOff>
      <xdr:row>6</xdr:row>
      <xdr:rowOff>65942</xdr:rowOff>
    </xdr:from>
    <xdr:to>
      <xdr:col>8</xdr:col>
      <xdr:colOff>354870</xdr:colOff>
      <xdr:row>6</xdr:row>
      <xdr:rowOff>102561</xdr:rowOff>
    </xdr:to>
    <xdr:sp macro="" textlink="">
      <xdr:nvSpPr>
        <xdr:cNvPr id="57" name="Равнобедренный треугольник 56">
          <a:extLst>
            <a:ext uri="{FF2B5EF4-FFF2-40B4-BE49-F238E27FC236}">
              <a16:creationId xmlns:a16="http://schemas.microsoft.com/office/drawing/2014/main" id="{00000000-0008-0000-0900-000039000000}"/>
            </a:ext>
          </a:extLst>
        </xdr:cNvPr>
        <xdr:cNvSpPr/>
      </xdr:nvSpPr>
      <xdr:spPr>
        <a:xfrm rot="14400000">
          <a:off x="6365029" y="1788370"/>
          <a:ext cx="36619" cy="71563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200269</xdr:colOff>
      <xdr:row>14</xdr:row>
      <xdr:rowOff>141653</xdr:rowOff>
    </xdr:from>
    <xdr:to>
      <xdr:col>11</xdr:col>
      <xdr:colOff>271832</xdr:colOff>
      <xdr:row>14</xdr:row>
      <xdr:rowOff>178272</xdr:rowOff>
    </xdr:to>
    <xdr:sp macro="" textlink="">
      <xdr:nvSpPr>
        <xdr:cNvPr id="58" name="Равнобедренный треугольник 57">
          <a:extLst>
            <a:ext uri="{FF2B5EF4-FFF2-40B4-BE49-F238E27FC236}">
              <a16:creationId xmlns:a16="http://schemas.microsoft.com/office/drawing/2014/main" id="{00000000-0008-0000-0900-00003A000000}"/>
            </a:ext>
          </a:extLst>
        </xdr:cNvPr>
        <xdr:cNvSpPr/>
      </xdr:nvSpPr>
      <xdr:spPr>
        <a:xfrm rot="14400000">
          <a:off x="7380541" y="3591281"/>
          <a:ext cx="36619" cy="71563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14</xdr:col>
      <xdr:colOff>95249</xdr:colOff>
      <xdr:row>12</xdr:row>
      <xdr:rowOff>114788</xdr:rowOff>
    </xdr:from>
    <xdr:to>
      <xdr:col>14</xdr:col>
      <xdr:colOff>166812</xdr:colOff>
      <xdr:row>12</xdr:row>
      <xdr:rowOff>151407</xdr:rowOff>
    </xdr:to>
    <xdr:sp macro="" textlink="">
      <xdr:nvSpPr>
        <xdr:cNvPr id="59" name="Равнобедренный треугольник 58">
          <a:extLst>
            <a:ext uri="{FF2B5EF4-FFF2-40B4-BE49-F238E27FC236}">
              <a16:creationId xmlns:a16="http://schemas.microsoft.com/office/drawing/2014/main" id="{00000000-0008-0000-0900-00003B000000}"/>
            </a:ext>
          </a:extLst>
        </xdr:cNvPr>
        <xdr:cNvSpPr/>
      </xdr:nvSpPr>
      <xdr:spPr>
        <a:xfrm rot="3600000">
          <a:off x="8228021" y="3132616"/>
          <a:ext cx="36619" cy="71563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8</xdr:col>
      <xdr:colOff>10145</xdr:colOff>
      <xdr:row>10</xdr:row>
      <xdr:rowOff>187682</xdr:rowOff>
    </xdr:from>
    <xdr:to>
      <xdr:col>8</xdr:col>
      <xdr:colOff>46764</xdr:colOff>
      <xdr:row>11</xdr:row>
      <xdr:rowOff>46765</xdr:rowOff>
    </xdr:to>
    <xdr:sp macro="" textlink="">
      <xdr:nvSpPr>
        <xdr:cNvPr id="60" name="Равнобедренный треугольник 59">
          <a:extLst>
            <a:ext uri="{FF2B5EF4-FFF2-40B4-BE49-F238E27FC236}">
              <a16:creationId xmlns:a16="http://schemas.microsoft.com/office/drawing/2014/main" id="{00000000-0008-0000-0900-00003C000000}"/>
            </a:ext>
          </a:extLst>
        </xdr:cNvPr>
        <xdr:cNvSpPr/>
      </xdr:nvSpPr>
      <xdr:spPr>
        <a:xfrm rot="10800000">
          <a:off x="6074395" y="2791182"/>
          <a:ext cx="36619" cy="74983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8</xdr:col>
      <xdr:colOff>9769</xdr:colOff>
      <xdr:row>9</xdr:row>
      <xdr:rowOff>7327</xdr:rowOff>
    </xdr:from>
    <xdr:to>
      <xdr:col>8</xdr:col>
      <xdr:colOff>46388</xdr:colOff>
      <xdr:row>9</xdr:row>
      <xdr:rowOff>78890</xdr:rowOff>
    </xdr:to>
    <xdr:sp macro="" textlink="">
      <xdr:nvSpPr>
        <xdr:cNvPr id="61" name="Равнобедренный треугольник 60">
          <a:extLst>
            <a:ext uri="{FF2B5EF4-FFF2-40B4-BE49-F238E27FC236}">
              <a16:creationId xmlns:a16="http://schemas.microsoft.com/office/drawing/2014/main" id="{00000000-0008-0000-0900-00003D000000}"/>
            </a:ext>
          </a:extLst>
        </xdr:cNvPr>
        <xdr:cNvSpPr/>
      </xdr:nvSpPr>
      <xdr:spPr>
        <a:xfrm>
          <a:off x="6074019" y="2394927"/>
          <a:ext cx="36619" cy="71563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15</xdr:col>
      <xdr:colOff>341922</xdr:colOff>
      <xdr:row>9</xdr:row>
      <xdr:rowOff>190500</xdr:rowOff>
    </xdr:from>
    <xdr:to>
      <xdr:col>15</xdr:col>
      <xdr:colOff>378541</xdr:colOff>
      <xdr:row>10</xdr:row>
      <xdr:rowOff>49582</xdr:rowOff>
    </xdr:to>
    <xdr:sp macro="" textlink="">
      <xdr:nvSpPr>
        <xdr:cNvPr id="62" name="Равнобедренный треугольник 61">
          <a:extLst>
            <a:ext uri="{FF2B5EF4-FFF2-40B4-BE49-F238E27FC236}">
              <a16:creationId xmlns:a16="http://schemas.microsoft.com/office/drawing/2014/main" id="{00000000-0008-0000-0900-00003E000000}"/>
            </a:ext>
          </a:extLst>
        </xdr:cNvPr>
        <xdr:cNvSpPr/>
      </xdr:nvSpPr>
      <xdr:spPr>
        <a:xfrm rot="10800000">
          <a:off x="8742972" y="2578100"/>
          <a:ext cx="36619" cy="74982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15</xdr:col>
      <xdr:colOff>339480</xdr:colOff>
      <xdr:row>8</xdr:row>
      <xdr:rowOff>63500</xdr:rowOff>
    </xdr:from>
    <xdr:to>
      <xdr:col>15</xdr:col>
      <xdr:colOff>376099</xdr:colOff>
      <xdr:row>8</xdr:row>
      <xdr:rowOff>135063</xdr:rowOff>
    </xdr:to>
    <xdr:sp macro="" textlink="">
      <xdr:nvSpPr>
        <xdr:cNvPr id="63" name="Равнобедренный треугольник 62">
          <a:extLst>
            <a:ext uri="{FF2B5EF4-FFF2-40B4-BE49-F238E27FC236}">
              <a16:creationId xmlns:a16="http://schemas.microsoft.com/office/drawing/2014/main" id="{00000000-0008-0000-0900-00003F000000}"/>
            </a:ext>
          </a:extLst>
        </xdr:cNvPr>
        <xdr:cNvSpPr/>
      </xdr:nvSpPr>
      <xdr:spPr>
        <a:xfrm>
          <a:off x="8740530" y="2235200"/>
          <a:ext cx="36619" cy="71563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129233</xdr:colOff>
      <xdr:row>14</xdr:row>
      <xdr:rowOff>143862</xdr:rowOff>
    </xdr:from>
    <xdr:to>
      <xdr:col>11</xdr:col>
      <xdr:colOff>200796</xdr:colOff>
      <xdr:row>14</xdr:row>
      <xdr:rowOff>189581</xdr:rowOff>
    </xdr:to>
    <xdr:sp macro="" textlink="">
      <xdr:nvSpPr>
        <xdr:cNvPr id="64" name="Равнобедренный треугольник 63">
          <a:extLst>
            <a:ext uri="{FF2B5EF4-FFF2-40B4-BE49-F238E27FC236}">
              <a16:creationId xmlns:a16="http://schemas.microsoft.com/office/drawing/2014/main" id="{00000000-0008-0000-0900-000040000000}"/>
            </a:ext>
          </a:extLst>
        </xdr:cNvPr>
        <xdr:cNvSpPr/>
      </xdr:nvSpPr>
      <xdr:spPr>
        <a:xfrm rot="6600000">
          <a:off x="7304955" y="3598040"/>
          <a:ext cx="45719" cy="71563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8</xdr:col>
      <xdr:colOff>359019</xdr:colOff>
      <xdr:row>12</xdr:row>
      <xdr:rowOff>163635</xdr:rowOff>
    </xdr:from>
    <xdr:to>
      <xdr:col>9</xdr:col>
      <xdr:colOff>10505</xdr:colOff>
      <xdr:row>12</xdr:row>
      <xdr:rowOff>209354</xdr:rowOff>
    </xdr:to>
    <xdr:sp macro="" textlink="">
      <xdr:nvSpPr>
        <xdr:cNvPr id="65" name="Равнобедренный треугольник 64">
          <a:extLst>
            <a:ext uri="{FF2B5EF4-FFF2-40B4-BE49-F238E27FC236}">
              <a16:creationId xmlns:a16="http://schemas.microsoft.com/office/drawing/2014/main" id="{00000000-0008-0000-0900-000041000000}"/>
            </a:ext>
          </a:extLst>
        </xdr:cNvPr>
        <xdr:cNvSpPr/>
      </xdr:nvSpPr>
      <xdr:spPr>
        <a:xfrm rot="18000000">
          <a:off x="6438877" y="3183327"/>
          <a:ext cx="45719" cy="76936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14</xdr:col>
      <xdr:colOff>117022</xdr:colOff>
      <xdr:row>5</xdr:row>
      <xdr:rowOff>90130</xdr:rowOff>
    </xdr:from>
    <xdr:to>
      <xdr:col>14</xdr:col>
      <xdr:colOff>188585</xdr:colOff>
      <xdr:row>5</xdr:row>
      <xdr:rowOff>135849</xdr:rowOff>
    </xdr:to>
    <xdr:sp macro="" textlink="">
      <xdr:nvSpPr>
        <xdr:cNvPr id="66" name="Равнобедренный треугольник 65">
          <a:extLst>
            <a:ext uri="{FF2B5EF4-FFF2-40B4-BE49-F238E27FC236}">
              <a16:creationId xmlns:a16="http://schemas.microsoft.com/office/drawing/2014/main" id="{00000000-0008-0000-0900-000042000000}"/>
            </a:ext>
          </a:extLst>
        </xdr:cNvPr>
        <xdr:cNvSpPr/>
      </xdr:nvSpPr>
      <xdr:spPr>
        <a:xfrm rot="6600000">
          <a:off x="8245244" y="1601208"/>
          <a:ext cx="45719" cy="71563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210039</xdr:colOff>
      <xdr:row>4</xdr:row>
      <xdr:rowOff>12212</xdr:rowOff>
    </xdr:from>
    <xdr:to>
      <xdr:col>12</xdr:col>
      <xdr:colOff>736</xdr:colOff>
      <xdr:row>4</xdr:row>
      <xdr:rowOff>57931</xdr:rowOff>
    </xdr:to>
    <xdr:sp macro="" textlink="">
      <xdr:nvSpPr>
        <xdr:cNvPr id="67" name="Равнобедренный треугольник 66">
          <a:extLst>
            <a:ext uri="{FF2B5EF4-FFF2-40B4-BE49-F238E27FC236}">
              <a16:creationId xmlns:a16="http://schemas.microsoft.com/office/drawing/2014/main" id="{00000000-0008-0000-0900-000043000000}"/>
            </a:ext>
          </a:extLst>
        </xdr:cNvPr>
        <xdr:cNvSpPr/>
      </xdr:nvSpPr>
      <xdr:spPr>
        <a:xfrm rot="17400000">
          <a:off x="7388203" y="1304948"/>
          <a:ext cx="45719" cy="76447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2</xdr:row>
          <xdr:rowOff>0</xdr:rowOff>
        </xdr:from>
        <xdr:to>
          <xdr:col>6</xdr:col>
          <xdr:colOff>0</xdr:colOff>
          <xdr:row>3</xdr:row>
          <xdr:rowOff>19050</xdr:rowOff>
        </xdr:to>
        <xdr:sp macro="" textlink="">
          <xdr:nvSpPr>
            <xdr:cNvPr id="40961" name="Drop Down 1" hidden="1">
              <a:extLst>
                <a:ext uri="{63B3BB69-23CF-44E3-9099-C40C66FF867C}">
                  <a14:compatExt spid="_x0000_s40961"/>
                </a:ext>
                <a:ext uri="{FF2B5EF4-FFF2-40B4-BE49-F238E27FC236}">
                  <a16:creationId xmlns:a16="http://schemas.microsoft.com/office/drawing/2014/main" id="{00000000-0008-0000-0900-000001A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19</xdr:col>
      <xdr:colOff>116115</xdr:colOff>
      <xdr:row>0</xdr:row>
      <xdr:rowOff>768804</xdr:rowOff>
    </xdr:from>
    <xdr:to>
      <xdr:col>26</xdr:col>
      <xdr:colOff>289426</xdr:colOff>
      <xdr:row>6</xdr:row>
      <xdr:rowOff>117022</xdr:rowOff>
    </xdr:to>
    <xdr:pic>
      <xdr:nvPicPr>
        <xdr:cNvPr id="84" name="Рисунок 83">
          <a:extLst>
            <a:ext uri="{FF2B5EF4-FFF2-40B4-BE49-F238E27FC236}">
              <a16:creationId xmlns:a16="http://schemas.microsoft.com/office/drawing/2014/main" id="{00000000-0008-0000-09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99915" y="768804"/>
          <a:ext cx="3018111" cy="1304018"/>
        </a:xfrm>
        <a:prstGeom prst="rect">
          <a:avLst/>
        </a:prstGeom>
      </xdr:spPr>
    </xdr:pic>
    <xdr:clientData/>
  </xdr:twoCellAnchor>
  <xdr:twoCellAnchor editAs="oneCell">
    <xdr:from>
      <xdr:col>5</xdr:col>
      <xdr:colOff>571491</xdr:colOff>
      <xdr:row>0</xdr:row>
      <xdr:rowOff>0</xdr:rowOff>
    </xdr:from>
    <xdr:to>
      <xdr:col>7</xdr:col>
      <xdr:colOff>165998</xdr:colOff>
      <xdr:row>0</xdr:row>
      <xdr:rowOff>834571</xdr:rowOff>
    </xdr:to>
    <xdr:pic>
      <xdr:nvPicPr>
        <xdr:cNvPr id="85" name="Рисунок 84" descr="Вопросы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09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2"/>
            </a:ext>
          </a:extLst>
        </a:blip>
        <a:stretch>
          <a:fillRect/>
        </a:stretch>
      </xdr:blipFill>
      <xdr:spPr>
        <a:xfrm>
          <a:off x="5054591" y="0"/>
          <a:ext cx="820057" cy="834571"/>
        </a:xfrm>
        <a:prstGeom prst="rect">
          <a:avLst/>
        </a:prstGeom>
      </xdr:spPr>
    </xdr:pic>
    <xdr:clientData/>
  </xdr:twoCellAnchor>
  <xdr:oneCellAnchor>
    <xdr:from>
      <xdr:col>7</xdr:col>
      <xdr:colOff>333375</xdr:colOff>
      <xdr:row>16</xdr:row>
      <xdr:rowOff>87313</xdr:rowOff>
    </xdr:from>
    <xdr:ext cx="1333500" cy="371929"/>
    <xdr:sp macro="" textlink="">
      <xdr:nvSpPr>
        <xdr:cNvPr id="51" name="Прямоугольник 50">
          <a:extLst>
            <a:ext uri="{FF2B5EF4-FFF2-40B4-BE49-F238E27FC236}">
              <a16:creationId xmlns:a16="http://schemas.microsoft.com/office/drawing/2014/main" id="{00000000-0008-0000-0900-000033000000}"/>
            </a:ext>
          </a:extLst>
        </xdr:cNvPr>
        <xdr:cNvSpPr/>
      </xdr:nvSpPr>
      <xdr:spPr>
        <a:xfrm>
          <a:off x="6032500" y="3960813"/>
          <a:ext cx="1333500" cy="371929"/>
        </a:xfrm>
        <a:prstGeom prst="rect">
          <a:avLst/>
        </a:prstGeom>
        <a:noFill/>
      </xdr:spPr>
      <xdr:txBody>
        <a:bodyPr wrap="none" lIns="91440" tIns="45720" rIns="91440" bIns="45720">
          <a:noAutofit/>
        </a:bodyPr>
        <a:lstStyle/>
        <a:p>
          <a:r>
            <a:rPr lang="en-US" sz="1800" b="1" i="0" baseline="0">
              <a:latin typeface="+mn-lt"/>
              <a:ea typeface="+mn-ea"/>
              <a:cs typeface="+mn-cs"/>
            </a:rPr>
            <a:t>Actro YOU</a:t>
          </a:r>
          <a:endParaRPr lang="ru-RU" sz="1800" b="1" i="0" baseline="0">
            <a:latin typeface="+mn-lt"/>
            <a:ea typeface="+mn-ea"/>
            <a:cs typeface="+mn-cs"/>
          </a:endParaRPr>
        </a:p>
      </xdr:txBody>
    </xdr:sp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3</xdr:row>
          <xdr:rowOff>0</xdr:rowOff>
        </xdr:from>
        <xdr:to>
          <xdr:col>6</xdr:col>
          <xdr:colOff>0</xdr:colOff>
          <xdr:row>4</xdr:row>
          <xdr:rowOff>19050</xdr:rowOff>
        </xdr:to>
        <xdr:sp macro="" textlink="">
          <xdr:nvSpPr>
            <xdr:cNvPr id="40962" name="Drop Down 2" hidden="1">
              <a:extLst>
                <a:ext uri="{63B3BB69-23CF-44E3-9099-C40C66FF867C}">
                  <a14:compatExt spid="_x0000_s40962"/>
                </a:ext>
                <a:ext uri="{FF2B5EF4-FFF2-40B4-BE49-F238E27FC236}">
                  <a16:creationId xmlns:a16="http://schemas.microsoft.com/office/drawing/2014/main" id="{00000000-0008-0000-0900-000002A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oneCellAnchor>
    <xdr:from>
      <xdr:col>8</xdr:col>
      <xdr:colOff>7939</xdr:colOff>
      <xdr:row>33</xdr:row>
      <xdr:rowOff>15875</xdr:rowOff>
    </xdr:from>
    <xdr:ext cx="1333500" cy="371929"/>
    <xdr:sp macro="" textlink="">
      <xdr:nvSpPr>
        <xdr:cNvPr id="68" name="Прямоугольник 67">
          <a:extLst>
            <a:ext uri="{FF2B5EF4-FFF2-40B4-BE49-F238E27FC236}">
              <a16:creationId xmlns:a16="http://schemas.microsoft.com/office/drawing/2014/main" id="{00000000-0008-0000-0900-000044000000}"/>
            </a:ext>
          </a:extLst>
        </xdr:cNvPr>
        <xdr:cNvSpPr/>
      </xdr:nvSpPr>
      <xdr:spPr>
        <a:xfrm>
          <a:off x="6064252" y="8445500"/>
          <a:ext cx="1333500" cy="371929"/>
        </a:xfrm>
        <a:prstGeom prst="rect">
          <a:avLst/>
        </a:prstGeom>
        <a:noFill/>
      </xdr:spPr>
      <xdr:txBody>
        <a:bodyPr wrap="none" lIns="91440" tIns="45720" rIns="91440" bIns="45720">
          <a:noAutofit/>
        </a:bodyPr>
        <a:lstStyle/>
        <a:p>
          <a:r>
            <a:rPr lang="en-US" sz="1800" b="1" i="0" baseline="0">
              <a:latin typeface="+mn-lt"/>
              <a:ea typeface="+mn-ea"/>
              <a:cs typeface="+mn-cs"/>
            </a:rPr>
            <a:t>Quadro YOU</a:t>
          </a:r>
          <a:endParaRPr lang="ru-RU" sz="1800" b="1" i="0" baseline="0">
            <a:latin typeface="+mn-lt"/>
            <a:ea typeface="+mn-ea"/>
            <a:cs typeface="+mn-cs"/>
          </a:endParaRPr>
        </a:p>
      </xdr:txBody>
    </xdr:sp>
    <xdr:clientData/>
  </xdr:oneCellAnchor>
  <xdr:oneCellAnchor>
    <xdr:from>
      <xdr:col>8</xdr:col>
      <xdr:colOff>15875</xdr:colOff>
      <xdr:row>22</xdr:row>
      <xdr:rowOff>44985</xdr:rowOff>
    </xdr:from>
    <xdr:ext cx="4626428" cy="371929"/>
    <xdr:sp macro="" textlink="">
      <xdr:nvSpPr>
        <xdr:cNvPr id="69" name="Прямоугольник 68">
          <a:extLst>
            <a:ext uri="{FF2B5EF4-FFF2-40B4-BE49-F238E27FC236}">
              <a16:creationId xmlns:a16="http://schemas.microsoft.com/office/drawing/2014/main" id="{00000000-0008-0000-0900-000045000000}"/>
            </a:ext>
          </a:extLst>
        </xdr:cNvPr>
        <xdr:cNvSpPr/>
      </xdr:nvSpPr>
      <xdr:spPr>
        <a:xfrm>
          <a:off x="6101292" y="5685902"/>
          <a:ext cx="4626428" cy="371929"/>
        </a:xfrm>
        <a:prstGeom prst="rect">
          <a:avLst/>
        </a:prstGeom>
        <a:noFill/>
      </xdr:spPr>
      <xdr:txBody>
        <a:bodyPr wrap="none" lIns="91440" tIns="45720" rIns="91440" bIns="45720">
          <a:noAutofit/>
        </a:bodyPr>
        <a:lstStyle/>
        <a:p>
          <a:r>
            <a:rPr lang="ru-RU" sz="1800" b="1" i="0" baseline="0">
              <a:latin typeface="+mn-lt"/>
              <a:ea typeface="+mn-ea"/>
              <a:cs typeface="+mn-cs"/>
            </a:rPr>
            <a:t>+ Дополнительно механизм для </a:t>
          </a:r>
          <a:r>
            <a:rPr lang="en-US" sz="1800" b="1" i="0" baseline="0">
              <a:latin typeface="+mn-lt"/>
              <a:ea typeface="+mn-ea"/>
              <a:cs typeface="+mn-cs"/>
            </a:rPr>
            <a:t>Push to Open Silent (</a:t>
          </a:r>
          <a:r>
            <a:rPr lang="ru-RU" sz="1800" b="1" i="0" baseline="0">
              <a:latin typeface="+mn-lt"/>
              <a:ea typeface="+mn-ea"/>
              <a:cs typeface="+mn-cs"/>
            </a:rPr>
            <a:t>выбор по усилию)</a:t>
          </a:r>
        </a:p>
      </xdr:txBody>
    </xdr:sp>
    <xdr:clientData/>
  </xdr:oneCellAnchor>
  <xdr:oneCellAnchor>
    <xdr:from>
      <xdr:col>8</xdr:col>
      <xdr:colOff>23814</xdr:colOff>
      <xdr:row>28</xdr:row>
      <xdr:rowOff>23816</xdr:rowOff>
    </xdr:from>
    <xdr:ext cx="4626428" cy="371929"/>
    <xdr:sp macro="" textlink="">
      <xdr:nvSpPr>
        <xdr:cNvPr id="70" name="Прямоугольник 69">
          <a:extLst>
            <a:ext uri="{FF2B5EF4-FFF2-40B4-BE49-F238E27FC236}">
              <a16:creationId xmlns:a16="http://schemas.microsoft.com/office/drawing/2014/main" id="{00000000-0008-0000-0900-000046000000}"/>
            </a:ext>
          </a:extLst>
        </xdr:cNvPr>
        <xdr:cNvSpPr/>
      </xdr:nvSpPr>
      <xdr:spPr>
        <a:xfrm>
          <a:off x="6109231" y="7358066"/>
          <a:ext cx="4626428" cy="371929"/>
        </a:xfrm>
        <a:prstGeom prst="rect">
          <a:avLst/>
        </a:prstGeom>
        <a:noFill/>
      </xdr:spPr>
      <xdr:txBody>
        <a:bodyPr wrap="none" lIns="91440" tIns="45720" rIns="91440" bIns="45720">
          <a:noAutofit/>
        </a:bodyPr>
        <a:lstStyle/>
        <a:p>
          <a:r>
            <a:rPr lang="ru-RU" sz="1800" b="1" i="0" baseline="0">
              <a:latin typeface="+mn-lt"/>
              <a:ea typeface="+mn-ea"/>
              <a:cs typeface="+mn-cs"/>
            </a:rPr>
            <a:t>+ Дополнительно вал синхронизации</a:t>
          </a:r>
        </a:p>
      </xdr:txBody>
    </xdr:sp>
    <xdr:clientData/>
  </xdr:oneCellAnchor>
  <xdr:oneCellAnchor>
    <xdr:from>
      <xdr:col>8</xdr:col>
      <xdr:colOff>15875</xdr:colOff>
      <xdr:row>39</xdr:row>
      <xdr:rowOff>44985</xdr:rowOff>
    </xdr:from>
    <xdr:ext cx="4626428" cy="371929"/>
    <xdr:sp macro="" textlink="">
      <xdr:nvSpPr>
        <xdr:cNvPr id="71" name="Прямоугольник 70">
          <a:extLst>
            <a:ext uri="{FF2B5EF4-FFF2-40B4-BE49-F238E27FC236}">
              <a16:creationId xmlns:a16="http://schemas.microsoft.com/office/drawing/2014/main" id="{00000000-0008-0000-0900-000047000000}"/>
            </a:ext>
          </a:extLst>
        </xdr:cNvPr>
        <xdr:cNvSpPr/>
      </xdr:nvSpPr>
      <xdr:spPr>
        <a:xfrm>
          <a:off x="6072188" y="9974798"/>
          <a:ext cx="4626428" cy="371929"/>
        </a:xfrm>
        <a:prstGeom prst="rect">
          <a:avLst/>
        </a:prstGeom>
        <a:noFill/>
      </xdr:spPr>
      <xdr:txBody>
        <a:bodyPr wrap="none" lIns="91440" tIns="45720" rIns="91440" bIns="45720">
          <a:noAutofit/>
        </a:bodyPr>
        <a:lstStyle/>
        <a:p>
          <a:r>
            <a:rPr lang="ru-RU" sz="1800" b="1" i="0" baseline="0">
              <a:latin typeface="+mn-lt"/>
              <a:ea typeface="+mn-ea"/>
              <a:cs typeface="+mn-cs"/>
            </a:rPr>
            <a:t>+ Дополнительно механизм для </a:t>
          </a:r>
          <a:r>
            <a:rPr lang="en-US" sz="1800" b="1" i="0" baseline="0">
              <a:latin typeface="+mn-lt"/>
              <a:ea typeface="+mn-ea"/>
              <a:cs typeface="+mn-cs"/>
            </a:rPr>
            <a:t>Push to Open Silent (</a:t>
          </a:r>
          <a:r>
            <a:rPr lang="ru-RU" sz="1800" b="1" i="0" baseline="0">
              <a:latin typeface="+mn-lt"/>
              <a:ea typeface="+mn-ea"/>
              <a:cs typeface="+mn-cs"/>
            </a:rPr>
            <a:t>выбор по усилию)</a:t>
          </a:r>
        </a:p>
      </xdr:txBody>
    </xdr:sp>
    <xdr:clientData/>
  </xdr:oneCellAnchor>
  <xdr:oneCellAnchor>
    <xdr:from>
      <xdr:col>8</xdr:col>
      <xdr:colOff>23814</xdr:colOff>
      <xdr:row>44</xdr:row>
      <xdr:rowOff>285757</xdr:rowOff>
    </xdr:from>
    <xdr:ext cx="4626428" cy="371929"/>
    <xdr:sp macro="" textlink="">
      <xdr:nvSpPr>
        <xdr:cNvPr id="72" name="Прямоугольник 71">
          <a:extLst>
            <a:ext uri="{FF2B5EF4-FFF2-40B4-BE49-F238E27FC236}">
              <a16:creationId xmlns:a16="http://schemas.microsoft.com/office/drawing/2014/main" id="{00000000-0008-0000-0900-000048000000}"/>
            </a:ext>
          </a:extLst>
        </xdr:cNvPr>
        <xdr:cNvSpPr/>
      </xdr:nvSpPr>
      <xdr:spPr>
        <a:xfrm>
          <a:off x="6080127" y="11533195"/>
          <a:ext cx="4626428" cy="371929"/>
        </a:xfrm>
        <a:prstGeom prst="rect">
          <a:avLst/>
        </a:prstGeom>
        <a:noFill/>
      </xdr:spPr>
      <xdr:txBody>
        <a:bodyPr wrap="none" lIns="91440" tIns="45720" rIns="91440" bIns="45720">
          <a:noAutofit/>
        </a:bodyPr>
        <a:lstStyle/>
        <a:p>
          <a:r>
            <a:rPr lang="ru-RU" sz="1800" b="1" i="0" baseline="0">
              <a:latin typeface="+mn-lt"/>
              <a:ea typeface="+mn-ea"/>
              <a:cs typeface="+mn-cs"/>
            </a:rPr>
            <a:t>+ Дополнительно вал синхронизации</a:t>
          </a:r>
        </a:p>
      </xdr:txBody>
    </xdr:sp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129540</xdr:colOff>
      <xdr:row>20</xdr:row>
      <xdr:rowOff>64770</xdr:rowOff>
    </xdr:from>
    <xdr:to>
      <xdr:col>15</xdr:col>
      <xdr:colOff>205740</xdr:colOff>
      <xdr:row>27</xdr:row>
      <xdr:rowOff>100330</xdr:rowOff>
    </xdr:to>
    <xdr:pic>
      <xdr:nvPicPr>
        <xdr:cNvPr id="9223" name="Picture 7">
          <a:extLst>
            <a:ext uri="{FF2B5EF4-FFF2-40B4-BE49-F238E27FC236}">
              <a16:creationId xmlns:a16="http://schemas.microsoft.com/office/drawing/2014/main" id="{00000000-0008-0000-0A00-000007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4632" t="13558" r="4322" b="9696"/>
        <a:stretch>
          <a:fillRect/>
        </a:stretch>
      </xdr:blipFill>
      <xdr:spPr bwMode="auto">
        <a:xfrm>
          <a:off x="6088380" y="4994910"/>
          <a:ext cx="2377440" cy="1498600"/>
        </a:xfrm>
        <a:prstGeom prst="rect">
          <a:avLst/>
        </a:prstGeom>
        <a:noFill/>
      </xdr:spPr>
    </xdr:pic>
    <xdr:clientData/>
  </xdr:twoCellAnchor>
  <xdr:twoCellAnchor>
    <xdr:from>
      <xdr:col>1</xdr:col>
      <xdr:colOff>76199</xdr:colOff>
      <xdr:row>0</xdr:row>
      <xdr:rowOff>103909</xdr:rowOff>
    </xdr:from>
    <xdr:to>
      <xdr:col>1</xdr:col>
      <xdr:colOff>749399</xdr:colOff>
      <xdr:row>0</xdr:row>
      <xdr:rowOff>777109</xdr:rowOff>
    </xdr:to>
    <xdr:grpSp>
      <xdr:nvGrpSpPr>
        <xdr:cNvPr id="22" name="Группа 2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A00-000016000000}"/>
            </a:ext>
          </a:extLst>
        </xdr:cNvPr>
        <xdr:cNvGrpSpPr>
          <a:grpSpLocks noChangeAspect="1"/>
        </xdr:cNvGrpSpPr>
      </xdr:nvGrpSpPr>
      <xdr:grpSpPr>
        <a:xfrm>
          <a:off x="157842" y="103909"/>
          <a:ext cx="673200" cy="673200"/>
          <a:chOff x="720000" y="3600000"/>
          <a:chExt cx="792000" cy="792000"/>
        </a:xfrm>
      </xdr:grpSpPr>
      <xdr:sp macro="" textlink="">
        <xdr:nvSpPr>
          <xdr:cNvPr id="23" name="Стрелка влево 22">
            <a:extLst>
              <a:ext uri="{FF2B5EF4-FFF2-40B4-BE49-F238E27FC236}">
                <a16:creationId xmlns:a16="http://schemas.microsoft.com/office/drawing/2014/main" id="{00000000-0008-0000-0A00-000017000000}"/>
              </a:ext>
            </a:extLst>
          </xdr:cNvPr>
          <xdr:cNvSpPr>
            <a:spLocks noChangeAspect="1"/>
          </xdr:cNvSpPr>
        </xdr:nvSpPr>
        <xdr:spPr>
          <a:xfrm>
            <a:off x="810000" y="3798000"/>
            <a:ext cx="576000" cy="414000"/>
          </a:xfrm>
          <a:prstGeom prst="leftArrow">
            <a:avLst/>
          </a:prstGeom>
          <a:solidFill>
            <a:schemeClr val="bg1"/>
          </a:solidFill>
          <a:ln w="31750">
            <a:solidFill>
              <a:schemeClr val="tx1">
                <a:lumMod val="95000"/>
                <a:lumOff val="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/>
          </a:p>
        </xdr:txBody>
      </xdr:sp>
      <xdr:sp macro="" textlink="">
        <xdr:nvSpPr>
          <xdr:cNvPr id="24" name="Прямоугольник 23">
            <a:extLst>
              <a:ext uri="{FF2B5EF4-FFF2-40B4-BE49-F238E27FC236}">
                <a16:creationId xmlns:a16="http://schemas.microsoft.com/office/drawing/2014/main" id="{00000000-0008-0000-0A00-000018000000}"/>
              </a:ext>
            </a:extLst>
          </xdr:cNvPr>
          <xdr:cNvSpPr>
            <a:spLocks noChangeAspect="1"/>
          </xdr:cNvSpPr>
        </xdr:nvSpPr>
        <xdr:spPr>
          <a:xfrm>
            <a:off x="720000" y="3600000"/>
            <a:ext cx="792000" cy="792000"/>
          </a:xfrm>
          <a:prstGeom prst="rect">
            <a:avLst/>
          </a:prstGeom>
          <a:noFill/>
          <a:ln w="31750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/>
          </a:p>
        </xdr:txBody>
      </xdr:sp>
    </xdr:grpSp>
    <xdr:clientData/>
  </xdr:twoCellAnchor>
  <xdr:twoCellAnchor>
    <xdr:from>
      <xdr:col>1</xdr:col>
      <xdr:colOff>1300199</xdr:colOff>
      <xdr:row>0</xdr:row>
      <xdr:rowOff>103909</xdr:rowOff>
    </xdr:from>
    <xdr:to>
      <xdr:col>1</xdr:col>
      <xdr:colOff>1973399</xdr:colOff>
      <xdr:row>0</xdr:row>
      <xdr:rowOff>777109</xdr:rowOff>
    </xdr:to>
    <xdr:grpSp>
      <xdr:nvGrpSpPr>
        <xdr:cNvPr id="25" name="Группа 2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A00-000019000000}"/>
            </a:ext>
          </a:extLst>
        </xdr:cNvPr>
        <xdr:cNvGrpSpPr/>
      </xdr:nvGrpSpPr>
      <xdr:grpSpPr>
        <a:xfrm>
          <a:off x="1381842" y="103909"/>
          <a:ext cx="673200" cy="673200"/>
          <a:chOff x="1944000" y="3600000"/>
          <a:chExt cx="673200" cy="673200"/>
        </a:xfrm>
      </xdr:grpSpPr>
      <xdr:pic>
        <xdr:nvPicPr>
          <xdr:cNvPr id="26" name="Picture 4" descr="D:\work folders\МОС\Документы по работе\прайс-лист\конфигуратор\img_165371.png">
            <a:extLst>
              <a:ext uri="{FF2B5EF4-FFF2-40B4-BE49-F238E27FC236}">
                <a16:creationId xmlns:a16="http://schemas.microsoft.com/office/drawing/2014/main" id="{00000000-0008-0000-0A00-00001A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print"/>
          <a:srcRect/>
          <a:stretch>
            <a:fillRect/>
          </a:stretch>
        </xdr:blipFill>
        <xdr:spPr bwMode="auto">
          <a:xfrm>
            <a:off x="2066400" y="3670380"/>
            <a:ext cx="443763" cy="520200"/>
          </a:xfrm>
          <a:prstGeom prst="rect">
            <a:avLst/>
          </a:prstGeom>
          <a:noFill/>
        </xdr:spPr>
      </xdr:pic>
      <xdr:sp macro="" textlink="">
        <xdr:nvSpPr>
          <xdr:cNvPr id="27" name="Прямоугольник 26">
            <a:extLst>
              <a:ext uri="{FF2B5EF4-FFF2-40B4-BE49-F238E27FC236}">
                <a16:creationId xmlns:a16="http://schemas.microsoft.com/office/drawing/2014/main" id="{00000000-0008-0000-0A00-00001B000000}"/>
              </a:ext>
            </a:extLst>
          </xdr:cNvPr>
          <xdr:cNvSpPr>
            <a:spLocks noChangeAspect="1"/>
          </xdr:cNvSpPr>
        </xdr:nvSpPr>
        <xdr:spPr>
          <a:xfrm>
            <a:off x="1944000" y="3600000"/>
            <a:ext cx="673200" cy="673200"/>
          </a:xfrm>
          <a:prstGeom prst="rect">
            <a:avLst/>
          </a:prstGeom>
          <a:noFill/>
          <a:ln w="31750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/>
          </a:p>
        </xdr:txBody>
      </xdr:sp>
    </xdr:grpSp>
    <xdr:clientData/>
  </xdr:twoCellAnchor>
  <xdr:twoCellAnchor>
    <xdr:from>
      <xdr:col>3</xdr:col>
      <xdr:colOff>159872</xdr:colOff>
      <xdr:row>0</xdr:row>
      <xdr:rowOff>103909</xdr:rowOff>
    </xdr:from>
    <xdr:to>
      <xdr:col>5</xdr:col>
      <xdr:colOff>133418</xdr:colOff>
      <xdr:row>0</xdr:row>
      <xdr:rowOff>777109</xdr:rowOff>
    </xdr:to>
    <xdr:grpSp>
      <xdr:nvGrpSpPr>
        <xdr:cNvPr id="28" name="Группа 2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A00-00001C000000}"/>
            </a:ext>
          </a:extLst>
        </xdr:cNvPr>
        <xdr:cNvGrpSpPr>
          <a:grpSpLocks noChangeAspect="1"/>
        </xdr:cNvGrpSpPr>
      </xdr:nvGrpSpPr>
      <xdr:grpSpPr>
        <a:xfrm>
          <a:off x="3915443" y="103909"/>
          <a:ext cx="699261" cy="673200"/>
          <a:chOff x="4392000" y="3600000"/>
          <a:chExt cx="792000" cy="792000"/>
        </a:xfrm>
      </xdr:grpSpPr>
      <xdr:sp macro="" textlink="">
        <xdr:nvSpPr>
          <xdr:cNvPr id="29" name="Прямоугольник 28">
            <a:extLst>
              <a:ext uri="{FF2B5EF4-FFF2-40B4-BE49-F238E27FC236}">
                <a16:creationId xmlns:a16="http://schemas.microsoft.com/office/drawing/2014/main" id="{00000000-0008-0000-0A00-00001D000000}"/>
              </a:ext>
            </a:extLst>
          </xdr:cNvPr>
          <xdr:cNvSpPr>
            <a:spLocks noChangeAspect="1"/>
          </xdr:cNvSpPr>
        </xdr:nvSpPr>
        <xdr:spPr>
          <a:xfrm>
            <a:off x="4392000" y="3600000"/>
            <a:ext cx="792000" cy="792000"/>
          </a:xfrm>
          <a:prstGeom prst="rect">
            <a:avLst/>
          </a:prstGeom>
          <a:noFill/>
          <a:ln w="31750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/>
          </a:p>
        </xdr:txBody>
      </xdr:sp>
      <xdr:pic>
        <xdr:nvPicPr>
          <xdr:cNvPr id="30" name="Picture 6">
            <a:extLst>
              <a:ext uri="{FF2B5EF4-FFF2-40B4-BE49-F238E27FC236}">
                <a16:creationId xmlns:a16="http://schemas.microsoft.com/office/drawing/2014/main" id="{00000000-0008-0000-0A00-00001E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6" cstate="print"/>
          <a:srcRect l="10577"/>
          <a:stretch>
            <a:fillRect/>
          </a:stretch>
        </xdr:blipFill>
        <xdr:spPr bwMode="auto">
          <a:xfrm>
            <a:off x="4500000" y="3708000"/>
            <a:ext cx="647061" cy="6480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1</xdr:col>
      <xdr:colOff>2524199</xdr:colOff>
      <xdr:row>0</xdr:row>
      <xdr:rowOff>103909</xdr:rowOff>
    </xdr:from>
    <xdr:to>
      <xdr:col>2</xdr:col>
      <xdr:colOff>613527</xdr:colOff>
      <xdr:row>0</xdr:row>
      <xdr:rowOff>777109</xdr:rowOff>
    </xdr:to>
    <xdr:grpSp>
      <xdr:nvGrpSpPr>
        <xdr:cNvPr id="31" name="Группа 30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A00-00001F000000}"/>
            </a:ext>
          </a:extLst>
        </xdr:cNvPr>
        <xdr:cNvGrpSpPr/>
      </xdr:nvGrpSpPr>
      <xdr:grpSpPr>
        <a:xfrm>
          <a:off x="2605842" y="103909"/>
          <a:ext cx="729114" cy="673200"/>
          <a:chOff x="3168000" y="3600000"/>
          <a:chExt cx="673200" cy="673200"/>
        </a:xfrm>
      </xdr:grpSpPr>
      <xdr:sp macro="" textlink="">
        <xdr:nvSpPr>
          <xdr:cNvPr id="32" name="Прямоугольник 31">
            <a:extLst>
              <a:ext uri="{FF2B5EF4-FFF2-40B4-BE49-F238E27FC236}">
                <a16:creationId xmlns:a16="http://schemas.microsoft.com/office/drawing/2014/main" id="{00000000-0008-0000-0A00-000020000000}"/>
              </a:ext>
            </a:extLst>
          </xdr:cNvPr>
          <xdr:cNvSpPr>
            <a:spLocks noChangeAspect="1"/>
          </xdr:cNvSpPr>
        </xdr:nvSpPr>
        <xdr:spPr>
          <a:xfrm>
            <a:off x="3168000" y="3600000"/>
            <a:ext cx="673200" cy="673200"/>
          </a:xfrm>
          <a:prstGeom prst="rect">
            <a:avLst/>
          </a:prstGeom>
          <a:noFill/>
          <a:ln w="31750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/>
          </a:p>
        </xdr:txBody>
      </xdr:sp>
      <xdr:pic>
        <xdr:nvPicPr>
          <xdr:cNvPr id="33" name="Picture 2">
            <a:extLst>
              <a:ext uri="{FF2B5EF4-FFF2-40B4-BE49-F238E27FC236}">
                <a16:creationId xmlns:a16="http://schemas.microsoft.com/office/drawing/2014/main" id="{00000000-0008-0000-0A00-000021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8" cstate="print"/>
          <a:srcRect/>
          <a:stretch>
            <a:fillRect/>
          </a:stretch>
        </xdr:blipFill>
        <xdr:spPr bwMode="auto">
          <a:xfrm>
            <a:off x="3203848" y="3645024"/>
            <a:ext cx="593840" cy="6120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 editAs="oneCell">
    <xdr:from>
      <xdr:col>8</xdr:col>
      <xdr:colOff>93154</xdr:colOff>
      <xdr:row>4</xdr:row>
      <xdr:rowOff>22819</xdr:rowOff>
    </xdr:from>
    <xdr:to>
      <xdr:col>15</xdr:col>
      <xdr:colOff>236048</xdr:colOff>
      <xdr:row>12</xdr:row>
      <xdr:rowOff>98612</xdr:rowOff>
    </xdr:to>
    <xdr:pic>
      <xdr:nvPicPr>
        <xdr:cNvPr id="16" name="Рисунок 15" descr="ящик без размеров.jpg">
          <a:extLst>
            <a:ext uri="{FF2B5EF4-FFF2-40B4-BE49-F238E27FC236}">
              <a16:creationId xmlns:a16="http://schemas.microsoft.com/office/drawing/2014/main" id="{00000000-0008-0000-0A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rcRect t="5113" r="1828" b="8359"/>
        <a:stretch>
          <a:fillRect/>
        </a:stretch>
      </xdr:blipFill>
      <xdr:spPr>
        <a:xfrm>
          <a:off x="6050201" y="1546819"/>
          <a:ext cx="2454045" cy="1797017"/>
        </a:xfrm>
        <a:prstGeom prst="rect">
          <a:avLst/>
        </a:prstGeom>
      </xdr:spPr>
    </xdr:pic>
    <xdr:clientData/>
  </xdr:twoCellAnchor>
  <xdr:twoCellAnchor>
    <xdr:from>
      <xdr:col>7</xdr:col>
      <xdr:colOff>309229</xdr:colOff>
      <xdr:row>8</xdr:row>
      <xdr:rowOff>2635</xdr:rowOff>
    </xdr:from>
    <xdr:to>
      <xdr:col>8</xdr:col>
      <xdr:colOff>290807</xdr:colOff>
      <xdr:row>8</xdr:row>
      <xdr:rowOff>2635</xdr:rowOff>
    </xdr:to>
    <xdr:cxnSp macro="">
      <xdr:nvCxnSpPr>
        <xdr:cNvPr id="21" name="Прямая соединительная линия 20">
          <a:extLst>
            <a:ext uri="{FF2B5EF4-FFF2-40B4-BE49-F238E27FC236}">
              <a16:creationId xmlns:a16="http://schemas.microsoft.com/office/drawing/2014/main" id="{00000000-0008-0000-0A00-000015000000}"/>
            </a:ext>
          </a:extLst>
        </xdr:cNvPr>
        <xdr:cNvCxnSpPr/>
      </xdr:nvCxnSpPr>
      <xdr:spPr>
        <a:xfrm flipH="1">
          <a:off x="5922629" y="2390235"/>
          <a:ext cx="330828" cy="0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200785</xdr:colOff>
      <xdr:row>7</xdr:row>
      <xdr:rowOff>56392</xdr:rowOff>
    </xdr:from>
    <xdr:to>
      <xdr:col>15</xdr:col>
      <xdr:colOff>384305</xdr:colOff>
      <xdr:row>7</xdr:row>
      <xdr:rowOff>56392</xdr:rowOff>
    </xdr:to>
    <xdr:cxnSp macro="">
      <xdr:nvCxnSpPr>
        <xdr:cNvPr id="41" name="Прямая соединительная линия 40">
          <a:extLst>
            <a:ext uri="{FF2B5EF4-FFF2-40B4-BE49-F238E27FC236}">
              <a16:creationId xmlns:a16="http://schemas.microsoft.com/office/drawing/2014/main" id="{00000000-0008-0000-0A00-000029000000}"/>
            </a:ext>
          </a:extLst>
        </xdr:cNvPr>
        <xdr:cNvCxnSpPr/>
      </xdr:nvCxnSpPr>
      <xdr:spPr>
        <a:xfrm flipH="1">
          <a:off x="8191625" y="2215392"/>
          <a:ext cx="468000" cy="0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202830</xdr:colOff>
      <xdr:row>0</xdr:row>
      <xdr:rowOff>832160</xdr:rowOff>
    </xdr:from>
    <xdr:to>
      <xdr:col>11</xdr:col>
      <xdr:colOff>204284</xdr:colOff>
      <xdr:row>5</xdr:row>
      <xdr:rowOff>151796</xdr:rowOff>
    </xdr:to>
    <xdr:cxnSp macro="">
      <xdr:nvCxnSpPr>
        <xdr:cNvPr id="47" name="Прямая соединительная линия 46">
          <a:extLst>
            <a:ext uri="{FF2B5EF4-FFF2-40B4-BE49-F238E27FC236}">
              <a16:creationId xmlns:a16="http://schemas.microsoft.com/office/drawing/2014/main" id="{00000000-0008-0000-0A00-00002F000000}"/>
            </a:ext>
          </a:extLst>
        </xdr:cNvPr>
        <xdr:cNvCxnSpPr/>
      </xdr:nvCxnSpPr>
      <xdr:spPr>
        <a:xfrm flipV="1">
          <a:off x="7240489" y="832160"/>
          <a:ext cx="1454" cy="1051173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188781</xdr:colOff>
      <xdr:row>4</xdr:row>
      <xdr:rowOff>112787</xdr:rowOff>
    </xdr:from>
    <xdr:to>
      <xdr:col>14</xdr:col>
      <xdr:colOff>192449</xdr:colOff>
      <xdr:row>7</xdr:row>
      <xdr:rowOff>48813</xdr:rowOff>
    </xdr:to>
    <xdr:cxnSp macro="">
      <xdr:nvCxnSpPr>
        <xdr:cNvPr id="49" name="Прямая соединительная линия 48">
          <a:extLst>
            <a:ext uri="{FF2B5EF4-FFF2-40B4-BE49-F238E27FC236}">
              <a16:creationId xmlns:a16="http://schemas.microsoft.com/office/drawing/2014/main" id="{00000000-0008-0000-0A00-000031000000}"/>
            </a:ext>
          </a:extLst>
        </xdr:cNvPr>
        <xdr:cNvCxnSpPr/>
      </xdr:nvCxnSpPr>
      <xdr:spPr>
        <a:xfrm flipV="1">
          <a:off x="8165001" y="1630592"/>
          <a:ext cx="3668" cy="577221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314726</xdr:colOff>
      <xdr:row>10</xdr:row>
      <xdr:rowOff>50587</xdr:rowOff>
    </xdr:from>
    <xdr:to>
      <xdr:col>8</xdr:col>
      <xdr:colOff>296304</xdr:colOff>
      <xdr:row>10</xdr:row>
      <xdr:rowOff>50587</xdr:rowOff>
    </xdr:to>
    <xdr:cxnSp macro="">
      <xdr:nvCxnSpPr>
        <xdr:cNvPr id="62" name="Прямая соединительная линия 61">
          <a:extLst>
            <a:ext uri="{FF2B5EF4-FFF2-40B4-BE49-F238E27FC236}">
              <a16:creationId xmlns:a16="http://schemas.microsoft.com/office/drawing/2014/main" id="{00000000-0008-0000-0A00-00003E000000}"/>
            </a:ext>
          </a:extLst>
        </xdr:cNvPr>
        <xdr:cNvCxnSpPr/>
      </xdr:nvCxnSpPr>
      <xdr:spPr>
        <a:xfrm flipH="1">
          <a:off x="5922150" y="2865505"/>
          <a:ext cx="331201" cy="0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26377</xdr:colOff>
      <xdr:row>8</xdr:row>
      <xdr:rowOff>8514</xdr:rowOff>
    </xdr:from>
    <xdr:to>
      <xdr:col>8</xdr:col>
      <xdr:colOff>27670</xdr:colOff>
      <xdr:row>10</xdr:row>
      <xdr:rowOff>54823</xdr:rowOff>
    </xdr:to>
    <xdr:cxnSp macro="">
      <xdr:nvCxnSpPr>
        <xdr:cNvPr id="68" name="Прямая соединительная линия 67">
          <a:extLst>
            <a:ext uri="{FF2B5EF4-FFF2-40B4-BE49-F238E27FC236}">
              <a16:creationId xmlns:a16="http://schemas.microsoft.com/office/drawing/2014/main" id="{00000000-0008-0000-0A00-000044000000}"/>
            </a:ext>
          </a:extLst>
        </xdr:cNvPr>
        <xdr:cNvCxnSpPr/>
      </xdr:nvCxnSpPr>
      <xdr:spPr>
        <a:xfrm flipV="1">
          <a:off x="5984025" y="2375397"/>
          <a:ext cx="1293" cy="472007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191844</xdr:colOff>
      <xdr:row>9</xdr:row>
      <xdr:rowOff>51136</xdr:rowOff>
    </xdr:from>
    <xdr:to>
      <xdr:col>15</xdr:col>
      <xdr:colOff>375611</xdr:colOff>
      <xdr:row>9</xdr:row>
      <xdr:rowOff>51136</xdr:rowOff>
    </xdr:to>
    <xdr:cxnSp macro="">
      <xdr:nvCxnSpPr>
        <xdr:cNvPr id="77" name="Прямая соединительная линия 76">
          <a:extLst>
            <a:ext uri="{FF2B5EF4-FFF2-40B4-BE49-F238E27FC236}">
              <a16:creationId xmlns:a16="http://schemas.microsoft.com/office/drawing/2014/main" id="{00000000-0008-0000-0A00-00004D000000}"/>
            </a:ext>
          </a:extLst>
        </xdr:cNvPr>
        <xdr:cNvCxnSpPr/>
      </xdr:nvCxnSpPr>
      <xdr:spPr>
        <a:xfrm flipH="1">
          <a:off x="8168064" y="2637599"/>
          <a:ext cx="465645" cy="0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357649</xdr:colOff>
      <xdr:row>7</xdr:row>
      <xdr:rowOff>59169</xdr:rowOff>
    </xdr:from>
    <xdr:to>
      <xdr:col>15</xdr:col>
      <xdr:colOff>357649</xdr:colOff>
      <xdr:row>9</xdr:row>
      <xdr:rowOff>55259</xdr:rowOff>
    </xdr:to>
    <xdr:cxnSp macro="">
      <xdr:nvCxnSpPr>
        <xdr:cNvPr id="78" name="Прямая соединительная линия 77">
          <a:extLst>
            <a:ext uri="{FF2B5EF4-FFF2-40B4-BE49-F238E27FC236}">
              <a16:creationId xmlns:a16="http://schemas.microsoft.com/office/drawing/2014/main" id="{00000000-0008-0000-0A00-00004E000000}"/>
            </a:ext>
          </a:extLst>
        </xdr:cNvPr>
        <xdr:cNvCxnSpPr/>
      </xdr:nvCxnSpPr>
      <xdr:spPr>
        <a:xfrm flipH="1" flipV="1">
          <a:off x="8632969" y="2218169"/>
          <a:ext cx="0" cy="422810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213731</xdr:colOff>
      <xdr:row>3</xdr:row>
      <xdr:rowOff>21683</xdr:rowOff>
    </xdr:from>
    <xdr:to>
      <xdr:col>14</xdr:col>
      <xdr:colOff>188951</xdr:colOff>
      <xdr:row>4</xdr:row>
      <xdr:rowOff>130097</xdr:rowOff>
    </xdr:to>
    <xdr:cxnSp macro="">
      <xdr:nvCxnSpPr>
        <xdr:cNvPr id="84" name="Прямая соединительная линия 83">
          <a:extLst>
            <a:ext uri="{FF2B5EF4-FFF2-40B4-BE49-F238E27FC236}">
              <a16:creationId xmlns:a16="http://schemas.microsoft.com/office/drawing/2014/main" id="{00000000-0008-0000-0A00-000054000000}"/>
            </a:ext>
          </a:extLst>
        </xdr:cNvPr>
        <xdr:cNvCxnSpPr/>
      </xdr:nvCxnSpPr>
      <xdr:spPr>
        <a:xfrm>
          <a:off x="7251390" y="1325756"/>
          <a:ext cx="913781" cy="322146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164352</xdr:colOff>
      <xdr:row>9</xdr:row>
      <xdr:rowOff>44525</xdr:rowOff>
    </xdr:from>
    <xdr:to>
      <xdr:col>14</xdr:col>
      <xdr:colOff>168020</xdr:colOff>
      <xdr:row>11</xdr:row>
      <xdr:rowOff>195704</xdr:rowOff>
    </xdr:to>
    <xdr:cxnSp macro="">
      <xdr:nvCxnSpPr>
        <xdr:cNvPr id="89" name="Прямая соединительная линия 88">
          <a:extLst>
            <a:ext uri="{FF2B5EF4-FFF2-40B4-BE49-F238E27FC236}">
              <a16:creationId xmlns:a16="http://schemas.microsoft.com/office/drawing/2014/main" id="{00000000-0008-0000-0A00-000059000000}"/>
            </a:ext>
          </a:extLst>
        </xdr:cNvPr>
        <xdr:cNvCxnSpPr/>
      </xdr:nvCxnSpPr>
      <xdr:spPr>
        <a:xfrm flipV="1">
          <a:off x="8155192" y="2630245"/>
          <a:ext cx="3668" cy="577899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203740</xdr:colOff>
      <xdr:row>11</xdr:row>
      <xdr:rowOff>83372</xdr:rowOff>
    </xdr:from>
    <xdr:to>
      <xdr:col>11</xdr:col>
      <xdr:colOff>207408</xdr:colOff>
      <xdr:row>14</xdr:row>
      <xdr:rowOff>21192</xdr:rowOff>
    </xdr:to>
    <xdr:cxnSp macro="">
      <xdr:nvCxnSpPr>
        <xdr:cNvPr id="90" name="Прямая соединительная линия 89">
          <a:extLst>
            <a:ext uri="{FF2B5EF4-FFF2-40B4-BE49-F238E27FC236}">
              <a16:creationId xmlns:a16="http://schemas.microsoft.com/office/drawing/2014/main" id="{00000000-0008-0000-0A00-00005A000000}"/>
            </a:ext>
          </a:extLst>
        </xdr:cNvPr>
        <xdr:cNvCxnSpPr/>
      </xdr:nvCxnSpPr>
      <xdr:spPr>
        <a:xfrm flipV="1">
          <a:off x="7241399" y="3097299"/>
          <a:ext cx="3668" cy="579015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207536</xdr:colOff>
      <xdr:row>11</xdr:row>
      <xdr:rowOff>111761</xdr:rowOff>
    </xdr:from>
    <xdr:to>
      <xdr:col>14</xdr:col>
      <xdr:colOff>162560</xdr:colOff>
      <xdr:row>13</xdr:row>
      <xdr:rowOff>179659</xdr:rowOff>
    </xdr:to>
    <xdr:cxnSp macro="">
      <xdr:nvCxnSpPr>
        <xdr:cNvPr id="91" name="Прямая соединительная линия 90">
          <a:extLst>
            <a:ext uri="{FF2B5EF4-FFF2-40B4-BE49-F238E27FC236}">
              <a16:creationId xmlns:a16="http://schemas.microsoft.com/office/drawing/2014/main" id="{00000000-0008-0000-0A00-00005B000000}"/>
            </a:ext>
          </a:extLst>
        </xdr:cNvPr>
        <xdr:cNvCxnSpPr/>
      </xdr:nvCxnSpPr>
      <xdr:spPr>
        <a:xfrm flipV="1">
          <a:off x="7245195" y="3125688"/>
          <a:ext cx="893585" cy="495361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356547</xdr:colOff>
      <xdr:row>10</xdr:row>
      <xdr:rowOff>4885</xdr:rowOff>
    </xdr:from>
    <xdr:to>
      <xdr:col>8</xdr:col>
      <xdr:colOff>356547</xdr:colOff>
      <xdr:row>11</xdr:row>
      <xdr:rowOff>188404</xdr:rowOff>
    </xdr:to>
    <xdr:cxnSp macro="">
      <xdr:nvCxnSpPr>
        <xdr:cNvPr id="94" name="Прямая соединительная линия 93">
          <a:extLst>
            <a:ext uri="{FF2B5EF4-FFF2-40B4-BE49-F238E27FC236}">
              <a16:creationId xmlns:a16="http://schemas.microsoft.com/office/drawing/2014/main" id="{00000000-0008-0000-0A00-00005E000000}"/>
            </a:ext>
          </a:extLst>
        </xdr:cNvPr>
        <xdr:cNvCxnSpPr/>
      </xdr:nvCxnSpPr>
      <xdr:spPr>
        <a:xfrm flipV="1">
          <a:off x="6315778" y="2794000"/>
          <a:ext cx="0" cy="396000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354134</xdr:colOff>
      <xdr:row>11</xdr:row>
      <xdr:rowOff>168519</xdr:rowOff>
    </xdr:from>
    <xdr:to>
      <xdr:col>11</xdr:col>
      <xdr:colOff>206917</xdr:colOff>
      <xdr:row>13</xdr:row>
      <xdr:rowOff>184328</xdr:rowOff>
    </xdr:to>
    <xdr:cxnSp macro="">
      <xdr:nvCxnSpPr>
        <xdr:cNvPr id="95" name="Прямая соединительная линия 94">
          <a:extLst>
            <a:ext uri="{FF2B5EF4-FFF2-40B4-BE49-F238E27FC236}">
              <a16:creationId xmlns:a16="http://schemas.microsoft.com/office/drawing/2014/main" id="{00000000-0008-0000-0A00-00005F000000}"/>
            </a:ext>
          </a:extLst>
        </xdr:cNvPr>
        <xdr:cNvCxnSpPr/>
      </xdr:nvCxnSpPr>
      <xdr:spPr>
        <a:xfrm>
          <a:off x="6313365" y="3170115"/>
          <a:ext cx="937167" cy="440771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282390</xdr:colOff>
      <xdr:row>5</xdr:row>
      <xdr:rowOff>12700</xdr:rowOff>
    </xdr:from>
    <xdr:to>
      <xdr:col>8</xdr:col>
      <xdr:colOff>285750</xdr:colOff>
      <xdr:row>8</xdr:row>
      <xdr:rowOff>6930</xdr:rowOff>
    </xdr:to>
    <xdr:cxnSp macro="">
      <xdr:nvCxnSpPr>
        <xdr:cNvPr id="100" name="Прямая соединительная линия 99">
          <a:extLst>
            <a:ext uri="{FF2B5EF4-FFF2-40B4-BE49-F238E27FC236}">
              <a16:creationId xmlns:a16="http://schemas.microsoft.com/office/drawing/2014/main" id="{00000000-0008-0000-0A00-000064000000}"/>
            </a:ext>
          </a:extLst>
        </xdr:cNvPr>
        <xdr:cNvCxnSpPr/>
      </xdr:nvCxnSpPr>
      <xdr:spPr>
        <a:xfrm flipV="1">
          <a:off x="6245040" y="1752600"/>
          <a:ext cx="3360" cy="641930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165874</xdr:colOff>
      <xdr:row>2</xdr:row>
      <xdr:rowOff>207537</xdr:rowOff>
    </xdr:from>
    <xdr:to>
      <xdr:col>11</xdr:col>
      <xdr:colOff>165874</xdr:colOff>
      <xdr:row>5</xdr:row>
      <xdr:rowOff>137447</xdr:rowOff>
    </xdr:to>
    <xdr:cxnSp macro="">
      <xdr:nvCxnSpPr>
        <xdr:cNvPr id="101" name="Прямая соединительная линия 100">
          <a:extLst>
            <a:ext uri="{FF2B5EF4-FFF2-40B4-BE49-F238E27FC236}">
              <a16:creationId xmlns:a16="http://schemas.microsoft.com/office/drawing/2014/main" id="{00000000-0008-0000-0A00-000065000000}"/>
            </a:ext>
          </a:extLst>
        </xdr:cNvPr>
        <xdr:cNvCxnSpPr/>
      </xdr:nvCxnSpPr>
      <xdr:spPr>
        <a:xfrm flipV="1">
          <a:off x="7203533" y="1297878"/>
          <a:ext cx="0" cy="571106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290015</xdr:colOff>
      <xdr:row>3</xdr:row>
      <xdr:rowOff>52659</xdr:rowOff>
    </xdr:from>
    <xdr:to>
      <xdr:col>11</xdr:col>
      <xdr:colOff>176561</xdr:colOff>
      <xdr:row>5</xdr:row>
      <xdr:rowOff>99516</xdr:rowOff>
    </xdr:to>
    <xdr:cxnSp macro="">
      <xdr:nvCxnSpPr>
        <xdr:cNvPr id="103" name="Прямая соединительная линия 102">
          <a:extLst>
            <a:ext uri="{FF2B5EF4-FFF2-40B4-BE49-F238E27FC236}">
              <a16:creationId xmlns:a16="http://schemas.microsoft.com/office/drawing/2014/main" id="{00000000-0008-0000-0A00-000067000000}"/>
            </a:ext>
          </a:extLst>
        </xdr:cNvPr>
        <xdr:cNvCxnSpPr/>
      </xdr:nvCxnSpPr>
      <xdr:spPr>
        <a:xfrm flipV="1">
          <a:off x="6246625" y="1356732"/>
          <a:ext cx="967595" cy="474321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190500</xdr:colOff>
      <xdr:row>2</xdr:row>
      <xdr:rowOff>196850</xdr:rowOff>
    </xdr:from>
    <xdr:to>
      <xdr:col>8</xdr:col>
      <xdr:colOff>193860</xdr:colOff>
      <xdr:row>6</xdr:row>
      <xdr:rowOff>203780</xdr:rowOff>
    </xdr:to>
    <xdr:cxnSp macro="">
      <xdr:nvCxnSpPr>
        <xdr:cNvPr id="111" name="Прямая соединительная линия 110">
          <a:extLst>
            <a:ext uri="{FF2B5EF4-FFF2-40B4-BE49-F238E27FC236}">
              <a16:creationId xmlns:a16="http://schemas.microsoft.com/office/drawing/2014/main" id="{00000000-0008-0000-0A00-00006F000000}"/>
            </a:ext>
          </a:extLst>
        </xdr:cNvPr>
        <xdr:cNvCxnSpPr/>
      </xdr:nvCxnSpPr>
      <xdr:spPr>
        <a:xfrm flipV="1">
          <a:off x="6153150" y="1289050"/>
          <a:ext cx="3360" cy="870530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203200</xdr:colOff>
      <xdr:row>1</xdr:row>
      <xdr:rowOff>42809</xdr:rowOff>
    </xdr:from>
    <xdr:to>
      <xdr:col>11</xdr:col>
      <xdr:colOff>201202</xdr:colOff>
      <xdr:row>3</xdr:row>
      <xdr:rowOff>120650</xdr:rowOff>
    </xdr:to>
    <xdr:cxnSp macro="">
      <xdr:nvCxnSpPr>
        <xdr:cNvPr id="116" name="Прямая соединительная линия 115">
          <a:extLst>
            <a:ext uri="{FF2B5EF4-FFF2-40B4-BE49-F238E27FC236}">
              <a16:creationId xmlns:a16="http://schemas.microsoft.com/office/drawing/2014/main" id="{00000000-0008-0000-0A00-000074000000}"/>
            </a:ext>
          </a:extLst>
        </xdr:cNvPr>
        <xdr:cNvCxnSpPr/>
      </xdr:nvCxnSpPr>
      <xdr:spPr>
        <a:xfrm flipV="1">
          <a:off x="6166492" y="920393"/>
          <a:ext cx="1081070" cy="505931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</xdr:colOff>
      <xdr:row>23</xdr:row>
      <xdr:rowOff>110275</xdr:rowOff>
    </xdr:from>
    <xdr:to>
      <xdr:col>8</xdr:col>
      <xdr:colOff>289560</xdr:colOff>
      <xdr:row>23</xdr:row>
      <xdr:rowOff>110490</xdr:rowOff>
    </xdr:to>
    <xdr:cxnSp macro="">
      <xdr:nvCxnSpPr>
        <xdr:cNvPr id="64" name="Прямая соединительная линия 63">
          <a:extLst>
            <a:ext uri="{FF2B5EF4-FFF2-40B4-BE49-F238E27FC236}">
              <a16:creationId xmlns:a16="http://schemas.microsoft.com/office/drawing/2014/main" id="{00000000-0008-0000-0A00-000040000000}"/>
            </a:ext>
          </a:extLst>
        </xdr:cNvPr>
        <xdr:cNvCxnSpPr/>
      </xdr:nvCxnSpPr>
      <xdr:spPr>
        <a:xfrm flipH="1" flipV="1">
          <a:off x="5958841" y="5680495"/>
          <a:ext cx="289559" cy="215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215828</xdr:colOff>
      <xdr:row>22</xdr:row>
      <xdr:rowOff>186892</xdr:rowOff>
    </xdr:from>
    <xdr:to>
      <xdr:col>16</xdr:col>
      <xdr:colOff>41648</xdr:colOff>
      <xdr:row>22</xdr:row>
      <xdr:rowOff>186892</xdr:rowOff>
    </xdr:to>
    <xdr:cxnSp macro="">
      <xdr:nvCxnSpPr>
        <xdr:cNvPr id="65" name="Прямая соединительная линия 64">
          <a:extLst>
            <a:ext uri="{FF2B5EF4-FFF2-40B4-BE49-F238E27FC236}">
              <a16:creationId xmlns:a16="http://schemas.microsoft.com/office/drawing/2014/main" id="{00000000-0008-0000-0A00-000041000000}"/>
            </a:ext>
          </a:extLst>
        </xdr:cNvPr>
        <xdr:cNvCxnSpPr/>
      </xdr:nvCxnSpPr>
      <xdr:spPr>
        <a:xfrm flipH="1">
          <a:off x="8193968" y="5543752"/>
          <a:ext cx="504000" cy="0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213302</xdr:colOff>
      <xdr:row>16</xdr:row>
      <xdr:rowOff>124968</xdr:rowOff>
    </xdr:from>
    <xdr:to>
      <xdr:col>11</xdr:col>
      <xdr:colOff>213360</xdr:colOff>
      <xdr:row>21</xdr:row>
      <xdr:rowOff>144467</xdr:rowOff>
    </xdr:to>
    <xdr:cxnSp macro="">
      <xdr:nvCxnSpPr>
        <xdr:cNvPr id="66" name="Прямая соединительная линия 65">
          <a:extLst>
            <a:ext uri="{FF2B5EF4-FFF2-40B4-BE49-F238E27FC236}">
              <a16:creationId xmlns:a16="http://schemas.microsoft.com/office/drawing/2014/main" id="{00000000-0008-0000-0A00-000042000000}"/>
            </a:ext>
          </a:extLst>
        </xdr:cNvPr>
        <xdr:cNvCxnSpPr/>
      </xdr:nvCxnSpPr>
      <xdr:spPr>
        <a:xfrm flipV="1">
          <a:off x="7266374" y="4203192"/>
          <a:ext cx="58" cy="1086299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20737</xdr:colOff>
      <xdr:row>25</xdr:row>
      <xdr:rowOff>43927</xdr:rowOff>
    </xdr:from>
    <xdr:to>
      <xdr:col>8</xdr:col>
      <xdr:colOff>272737</xdr:colOff>
      <xdr:row>25</xdr:row>
      <xdr:rowOff>43927</xdr:rowOff>
    </xdr:to>
    <xdr:cxnSp macro="">
      <xdr:nvCxnSpPr>
        <xdr:cNvPr id="67" name="Прямая соединительная линия 66">
          <a:extLst>
            <a:ext uri="{FF2B5EF4-FFF2-40B4-BE49-F238E27FC236}">
              <a16:creationId xmlns:a16="http://schemas.microsoft.com/office/drawing/2014/main" id="{00000000-0008-0000-0A00-000043000000}"/>
            </a:ext>
          </a:extLst>
        </xdr:cNvPr>
        <xdr:cNvCxnSpPr/>
      </xdr:nvCxnSpPr>
      <xdr:spPr>
        <a:xfrm flipH="1">
          <a:off x="5979577" y="6040867"/>
          <a:ext cx="252000" cy="0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64281</xdr:colOff>
      <xdr:row>23</xdr:row>
      <xdr:rowOff>116154</xdr:rowOff>
    </xdr:from>
    <xdr:to>
      <xdr:col>8</xdr:col>
      <xdr:colOff>65574</xdr:colOff>
      <xdr:row>25</xdr:row>
      <xdr:rowOff>49434</xdr:rowOff>
    </xdr:to>
    <xdr:cxnSp macro="">
      <xdr:nvCxnSpPr>
        <xdr:cNvPr id="69" name="Прямая соединительная линия 68">
          <a:extLst>
            <a:ext uri="{FF2B5EF4-FFF2-40B4-BE49-F238E27FC236}">
              <a16:creationId xmlns:a16="http://schemas.microsoft.com/office/drawing/2014/main" id="{00000000-0008-0000-0A00-000045000000}"/>
            </a:ext>
          </a:extLst>
        </xdr:cNvPr>
        <xdr:cNvCxnSpPr/>
      </xdr:nvCxnSpPr>
      <xdr:spPr>
        <a:xfrm flipV="1">
          <a:off x="6023121" y="5686374"/>
          <a:ext cx="1293" cy="360000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206888</xdr:colOff>
      <xdr:row>24</xdr:row>
      <xdr:rowOff>102870</xdr:rowOff>
    </xdr:from>
    <xdr:to>
      <xdr:col>16</xdr:col>
      <xdr:colOff>32708</xdr:colOff>
      <xdr:row>24</xdr:row>
      <xdr:rowOff>102870</xdr:rowOff>
    </xdr:to>
    <xdr:cxnSp macro="">
      <xdr:nvCxnSpPr>
        <xdr:cNvPr id="85" name="Прямая соединительная линия 84">
          <a:extLst>
            <a:ext uri="{FF2B5EF4-FFF2-40B4-BE49-F238E27FC236}">
              <a16:creationId xmlns:a16="http://schemas.microsoft.com/office/drawing/2014/main" id="{00000000-0008-0000-0A00-000055000000}"/>
            </a:ext>
          </a:extLst>
        </xdr:cNvPr>
        <xdr:cNvCxnSpPr/>
      </xdr:nvCxnSpPr>
      <xdr:spPr>
        <a:xfrm flipH="1">
          <a:off x="8185028" y="5886450"/>
          <a:ext cx="504000" cy="0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392431</xdr:colOff>
      <xdr:row>22</xdr:row>
      <xdr:rowOff>194311</xdr:rowOff>
    </xdr:from>
    <xdr:to>
      <xdr:col>16</xdr:col>
      <xdr:colOff>0</xdr:colOff>
      <xdr:row>24</xdr:row>
      <xdr:rowOff>100584</xdr:rowOff>
    </xdr:to>
    <xdr:cxnSp macro="">
      <xdr:nvCxnSpPr>
        <xdr:cNvPr id="86" name="Прямая соединительная линия 85">
          <a:extLst>
            <a:ext uri="{FF2B5EF4-FFF2-40B4-BE49-F238E27FC236}">
              <a16:creationId xmlns:a16="http://schemas.microsoft.com/office/drawing/2014/main" id="{00000000-0008-0000-0A00-000056000000}"/>
            </a:ext>
          </a:extLst>
        </xdr:cNvPr>
        <xdr:cNvCxnSpPr/>
      </xdr:nvCxnSpPr>
      <xdr:spPr>
        <a:xfrm flipH="1" flipV="1">
          <a:off x="8670799" y="5552695"/>
          <a:ext cx="3809" cy="332993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216408</xdr:colOff>
      <xdr:row>18</xdr:row>
      <xdr:rowOff>134112</xdr:rowOff>
    </xdr:from>
    <xdr:to>
      <xdr:col>14</xdr:col>
      <xdr:colOff>204216</xdr:colOff>
      <xdr:row>20</xdr:row>
      <xdr:rowOff>18288</xdr:rowOff>
    </xdr:to>
    <xdr:cxnSp macro="">
      <xdr:nvCxnSpPr>
        <xdr:cNvPr id="96" name="Прямая соединительная линия 95">
          <a:extLst>
            <a:ext uri="{FF2B5EF4-FFF2-40B4-BE49-F238E27FC236}">
              <a16:creationId xmlns:a16="http://schemas.microsoft.com/office/drawing/2014/main" id="{00000000-0008-0000-0A00-000060000000}"/>
            </a:ext>
          </a:extLst>
        </xdr:cNvPr>
        <xdr:cNvCxnSpPr/>
      </xdr:nvCxnSpPr>
      <xdr:spPr>
        <a:xfrm>
          <a:off x="7269480" y="4639056"/>
          <a:ext cx="929640" cy="310896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217496</xdr:colOff>
      <xdr:row>24</xdr:row>
      <xdr:rowOff>146069</xdr:rowOff>
    </xdr:from>
    <xdr:to>
      <xdr:col>14</xdr:col>
      <xdr:colOff>221164</xdr:colOff>
      <xdr:row>27</xdr:row>
      <xdr:rowOff>4469</xdr:rowOff>
    </xdr:to>
    <xdr:cxnSp macro="">
      <xdr:nvCxnSpPr>
        <xdr:cNvPr id="97" name="Прямая соединительная линия 96">
          <a:extLst>
            <a:ext uri="{FF2B5EF4-FFF2-40B4-BE49-F238E27FC236}">
              <a16:creationId xmlns:a16="http://schemas.microsoft.com/office/drawing/2014/main" id="{00000000-0008-0000-0A00-000061000000}"/>
            </a:ext>
          </a:extLst>
        </xdr:cNvPr>
        <xdr:cNvCxnSpPr/>
      </xdr:nvCxnSpPr>
      <xdr:spPr>
        <a:xfrm flipV="1">
          <a:off x="8212400" y="5931173"/>
          <a:ext cx="3668" cy="468000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168492</xdr:colOff>
      <xdr:row>26</xdr:row>
      <xdr:rowOff>120569</xdr:rowOff>
    </xdr:from>
    <xdr:to>
      <xdr:col>11</xdr:col>
      <xdr:colOff>168492</xdr:colOff>
      <xdr:row>29</xdr:row>
      <xdr:rowOff>147929</xdr:rowOff>
    </xdr:to>
    <xdr:cxnSp macro="">
      <xdr:nvCxnSpPr>
        <xdr:cNvPr id="98" name="Прямая соединительная линия 97">
          <a:extLst>
            <a:ext uri="{FF2B5EF4-FFF2-40B4-BE49-F238E27FC236}">
              <a16:creationId xmlns:a16="http://schemas.microsoft.com/office/drawing/2014/main" id="{00000000-0008-0000-0A00-000062000000}"/>
            </a:ext>
          </a:extLst>
        </xdr:cNvPr>
        <xdr:cNvCxnSpPr/>
      </xdr:nvCxnSpPr>
      <xdr:spPr>
        <a:xfrm flipV="1">
          <a:off x="7221564" y="6332393"/>
          <a:ext cx="0" cy="576000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178384</xdr:colOff>
      <xdr:row>26</xdr:row>
      <xdr:rowOff>146304</xdr:rowOff>
    </xdr:from>
    <xdr:to>
      <xdr:col>14</xdr:col>
      <xdr:colOff>222504</xdr:colOff>
      <xdr:row>29</xdr:row>
      <xdr:rowOff>112208</xdr:rowOff>
    </xdr:to>
    <xdr:cxnSp macro="">
      <xdr:nvCxnSpPr>
        <xdr:cNvPr id="99" name="Прямая соединительная линия 98">
          <a:extLst>
            <a:ext uri="{FF2B5EF4-FFF2-40B4-BE49-F238E27FC236}">
              <a16:creationId xmlns:a16="http://schemas.microsoft.com/office/drawing/2014/main" id="{00000000-0008-0000-0A00-000063000000}"/>
            </a:ext>
          </a:extLst>
        </xdr:cNvPr>
        <xdr:cNvCxnSpPr/>
      </xdr:nvCxnSpPr>
      <xdr:spPr>
        <a:xfrm flipV="1">
          <a:off x="7231456" y="6358128"/>
          <a:ext cx="985952" cy="514544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312155</xdr:colOff>
      <xdr:row>24</xdr:row>
      <xdr:rowOff>199777</xdr:rowOff>
    </xdr:from>
    <xdr:to>
      <xdr:col>8</xdr:col>
      <xdr:colOff>312155</xdr:colOff>
      <xdr:row>27</xdr:row>
      <xdr:rowOff>161203</xdr:rowOff>
    </xdr:to>
    <xdr:cxnSp macro="">
      <xdr:nvCxnSpPr>
        <xdr:cNvPr id="102" name="Прямая соединительная линия 101">
          <a:extLst>
            <a:ext uri="{FF2B5EF4-FFF2-40B4-BE49-F238E27FC236}">
              <a16:creationId xmlns:a16="http://schemas.microsoft.com/office/drawing/2014/main" id="{00000000-0008-0000-0A00-000066000000}"/>
            </a:ext>
          </a:extLst>
        </xdr:cNvPr>
        <xdr:cNvCxnSpPr/>
      </xdr:nvCxnSpPr>
      <xdr:spPr>
        <a:xfrm flipV="1">
          <a:off x="6280139" y="5984881"/>
          <a:ext cx="0" cy="571026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324469</xdr:colOff>
      <xdr:row>27</xdr:row>
      <xdr:rowOff>94657</xdr:rowOff>
    </xdr:from>
    <xdr:to>
      <xdr:col>11</xdr:col>
      <xdr:colOff>182880</xdr:colOff>
      <xdr:row>29</xdr:row>
      <xdr:rowOff>112776</xdr:rowOff>
    </xdr:to>
    <xdr:cxnSp macro="">
      <xdr:nvCxnSpPr>
        <xdr:cNvPr id="104" name="Прямая соединительная линия 103">
          <a:extLst>
            <a:ext uri="{FF2B5EF4-FFF2-40B4-BE49-F238E27FC236}">
              <a16:creationId xmlns:a16="http://schemas.microsoft.com/office/drawing/2014/main" id="{00000000-0008-0000-0A00-000068000000}"/>
            </a:ext>
          </a:extLst>
        </xdr:cNvPr>
        <xdr:cNvCxnSpPr/>
      </xdr:nvCxnSpPr>
      <xdr:spPr>
        <a:xfrm>
          <a:off x="6292453" y="6489361"/>
          <a:ext cx="943499" cy="383879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286004</xdr:colOff>
      <xdr:row>20</xdr:row>
      <xdr:rowOff>120340</xdr:rowOff>
    </xdr:from>
    <xdr:to>
      <xdr:col>8</xdr:col>
      <xdr:colOff>289364</xdr:colOff>
      <xdr:row>23</xdr:row>
      <xdr:rowOff>114570</xdr:rowOff>
    </xdr:to>
    <xdr:cxnSp macro="">
      <xdr:nvCxnSpPr>
        <xdr:cNvPr id="105" name="Прямая соединительная линия 104">
          <a:extLst>
            <a:ext uri="{FF2B5EF4-FFF2-40B4-BE49-F238E27FC236}">
              <a16:creationId xmlns:a16="http://schemas.microsoft.com/office/drawing/2014/main" id="{00000000-0008-0000-0A00-000069000000}"/>
            </a:ext>
          </a:extLst>
        </xdr:cNvPr>
        <xdr:cNvCxnSpPr/>
      </xdr:nvCxnSpPr>
      <xdr:spPr>
        <a:xfrm flipV="1">
          <a:off x="6244844" y="5050480"/>
          <a:ext cx="3360" cy="634310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179394</xdr:colOff>
      <xdr:row>18</xdr:row>
      <xdr:rowOff>188854</xdr:rowOff>
    </xdr:from>
    <xdr:to>
      <xdr:col>11</xdr:col>
      <xdr:colOff>179394</xdr:colOff>
      <xdr:row>21</xdr:row>
      <xdr:rowOff>118764</xdr:rowOff>
    </xdr:to>
    <xdr:cxnSp macro="">
      <xdr:nvCxnSpPr>
        <xdr:cNvPr id="106" name="Прямая соединительная линия 105">
          <a:extLst>
            <a:ext uri="{FF2B5EF4-FFF2-40B4-BE49-F238E27FC236}">
              <a16:creationId xmlns:a16="http://schemas.microsoft.com/office/drawing/2014/main" id="{00000000-0008-0000-0A00-00006A000000}"/>
            </a:ext>
          </a:extLst>
        </xdr:cNvPr>
        <xdr:cNvCxnSpPr/>
      </xdr:nvCxnSpPr>
      <xdr:spPr>
        <a:xfrm flipV="1">
          <a:off x="7232466" y="4693798"/>
          <a:ext cx="0" cy="569990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288295</xdr:colOff>
      <xdr:row>19</xdr:row>
      <xdr:rowOff>0</xdr:rowOff>
    </xdr:from>
    <xdr:to>
      <xdr:col>11</xdr:col>
      <xdr:colOff>158496</xdr:colOff>
      <xdr:row>21</xdr:row>
      <xdr:rowOff>5989</xdr:rowOff>
    </xdr:to>
    <xdr:cxnSp macro="">
      <xdr:nvCxnSpPr>
        <xdr:cNvPr id="107" name="Прямая соединительная линия 106">
          <a:extLst>
            <a:ext uri="{FF2B5EF4-FFF2-40B4-BE49-F238E27FC236}">
              <a16:creationId xmlns:a16="http://schemas.microsoft.com/office/drawing/2014/main" id="{00000000-0008-0000-0A00-00006B000000}"/>
            </a:ext>
          </a:extLst>
        </xdr:cNvPr>
        <xdr:cNvCxnSpPr/>
      </xdr:nvCxnSpPr>
      <xdr:spPr>
        <a:xfrm flipV="1">
          <a:off x="6247135" y="4716780"/>
          <a:ext cx="952241" cy="432709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228404</xdr:colOff>
      <xdr:row>18</xdr:row>
      <xdr:rowOff>188976</xdr:rowOff>
    </xdr:from>
    <xdr:to>
      <xdr:col>8</xdr:col>
      <xdr:colOff>228404</xdr:colOff>
      <xdr:row>22</xdr:row>
      <xdr:rowOff>99755</xdr:rowOff>
    </xdr:to>
    <xdr:cxnSp macro="">
      <xdr:nvCxnSpPr>
        <xdr:cNvPr id="108" name="Прямая соединительная линия 107">
          <a:extLst>
            <a:ext uri="{FF2B5EF4-FFF2-40B4-BE49-F238E27FC236}">
              <a16:creationId xmlns:a16="http://schemas.microsoft.com/office/drawing/2014/main" id="{00000000-0008-0000-0A00-00006C000000}"/>
            </a:ext>
          </a:extLst>
        </xdr:cNvPr>
        <xdr:cNvCxnSpPr/>
      </xdr:nvCxnSpPr>
      <xdr:spPr>
        <a:xfrm flipV="1">
          <a:off x="6196388" y="4693920"/>
          <a:ext cx="0" cy="764219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224875</xdr:colOff>
      <xdr:row>16</xdr:row>
      <xdr:rowOff>158496</xdr:rowOff>
    </xdr:from>
    <xdr:to>
      <xdr:col>11</xdr:col>
      <xdr:colOff>207264</xdr:colOff>
      <xdr:row>19</xdr:row>
      <xdr:rowOff>21625</xdr:rowOff>
    </xdr:to>
    <xdr:cxnSp macro="">
      <xdr:nvCxnSpPr>
        <xdr:cNvPr id="124" name="Прямая соединительная линия 123">
          <a:extLst>
            <a:ext uri="{FF2B5EF4-FFF2-40B4-BE49-F238E27FC236}">
              <a16:creationId xmlns:a16="http://schemas.microsoft.com/office/drawing/2014/main" id="{00000000-0008-0000-0A00-00007C000000}"/>
            </a:ext>
          </a:extLst>
        </xdr:cNvPr>
        <xdr:cNvCxnSpPr/>
      </xdr:nvCxnSpPr>
      <xdr:spPr>
        <a:xfrm flipV="1">
          <a:off x="6192859" y="4236720"/>
          <a:ext cx="1067477" cy="503209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206587</xdr:colOff>
      <xdr:row>19</xdr:row>
      <xdr:rowOff>171703</xdr:rowOff>
    </xdr:from>
    <xdr:to>
      <xdr:col>14</xdr:col>
      <xdr:colOff>206587</xdr:colOff>
      <xdr:row>22</xdr:row>
      <xdr:rowOff>179623</xdr:rowOff>
    </xdr:to>
    <xdr:cxnSp macro="">
      <xdr:nvCxnSpPr>
        <xdr:cNvPr id="125" name="Прямая соединительная линия 124">
          <a:extLst>
            <a:ext uri="{FF2B5EF4-FFF2-40B4-BE49-F238E27FC236}">
              <a16:creationId xmlns:a16="http://schemas.microsoft.com/office/drawing/2014/main" id="{00000000-0008-0000-0A00-00007D000000}"/>
            </a:ext>
          </a:extLst>
        </xdr:cNvPr>
        <xdr:cNvCxnSpPr/>
      </xdr:nvCxnSpPr>
      <xdr:spPr>
        <a:xfrm flipV="1">
          <a:off x="8201491" y="4890007"/>
          <a:ext cx="0" cy="648000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134328</xdr:colOff>
      <xdr:row>1</xdr:row>
      <xdr:rowOff>41518</xdr:rowOff>
    </xdr:from>
    <xdr:to>
      <xdr:col>11</xdr:col>
      <xdr:colOff>205891</xdr:colOff>
      <xdr:row>1</xdr:row>
      <xdr:rowOff>78137</xdr:rowOff>
    </xdr:to>
    <xdr:sp macro="" textlink="">
      <xdr:nvSpPr>
        <xdr:cNvPr id="128" name="Равнобедренный треугольник 127">
          <a:extLst>
            <a:ext uri="{FF2B5EF4-FFF2-40B4-BE49-F238E27FC236}">
              <a16:creationId xmlns:a16="http://schemas.microsoft.com/office/drawing/2014/main" id="{00000000-0008-0000-0A00-000080000000}"/>
            </a:ext>
          </a:extLst>
        </xdr:cNvPr>
        <xdr:cNvSpPr/>
      </xdr:nvSpPr>
      <xdr:spPr>
        <a:xfrm rot="3600000">
          <a:off x="7195415" y="900834"/>
          <a:ext cx="36619" cy="71563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95250</xdr:colOff>
      <xdr:row>3</xdr:row>
      <xdr:rowOff>58615</xdr:rowOff>
    </xdr:from>
    <xdr:to>
      <xdr:col>11</xdr:col>
      <xdr:colOff>166813</xdr:colOff>
      <xdr:row>3</xdr:row>
      <xdr:rowOff>95234</xdr:rowOff>
    </xdr:to>
    <xdr:sp macro="" textlink="">
      <xdr:nvSpPr>
        <xdr:cNvPr id="135" name="Равнобедренный треугольник 134">
          <a:extLst>
            <a:ext uri="{FF2B5EF4-FFF2-40B4-BE49-F238E27FC236}">
              <a16:creationId xmlns:a16="http://schemas.microsoft.com/office/drawing/2014/main" id="{00000000-0008-0000-0A00-000087000000}"/>
            </a:ext>
          </a:extLst>
        </xdr:cNvPr>
        <xdr:cNvSpPr/>
      </xdr:nvSpPr>
      <xdr:spPr>
        <a:xfrm rot="3600000">
          <a:off x="7156337" y="1342893"/>
          <a:ext cx="36619" cy="71563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8</xdr:col>
      <xdr:colOff>197827</xdr:colOff>
      <xdr:row>3</xdr:row>
      <xdr:rowOff>85483</xdr:rowOff>
    </xdr:from>
    <xdr:to>
      <xdr:col>8</xdr:col>
      <xdr:colOff>269390</xdr:colOff>
      <xdr:row>3</xdr:row>
      <xdr:rowOff>122102</xdr:rowOff>
    </xdr:to>
    <xdr:sp macro="" textlink="">
      <xdr:nvSpPr>
        <xdr:cNvPr id="152" name="Равнобедренный треугольник 151">
          <a:extLst>
            <a:ext uri="{FF2B5EF4-FFF2-40B4-BE49-F238E27FC236}">
              <a16:creationId xmlns:a16="http://schemas.microsoft.com/office/drawing/2014/main" id="{00000000-0008-0000-0A00-000098000000}"/>
            </a:ext>
          </a:extLst>
        </xdr:cNvPr>
        <xdr:cNvSpPr/>
      </xdr:nvSpPr>
      <xdr:spPr>
        <a:xfrm rot="14400000">
          <a:off x="6174530" y="1369761"/>
          <a:ext cx="36619" cy="71563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8</xdr:col>
      <xdr:colOff>283307</xdr:colOff>
      <xdr:row>5</xdr:row>
      <xdr:rowOff>65942</xdr:rowOff>
    </xdr:from>
    <xdr:to>
      <xdr:col>8</xdr:col>
      <xdr:colOff>354870</xdr:colOff>
      <xdr:row>5</xdr:row>
      <xdr:rowOff>102561</xdr:rowOff>
    </xdr:to>
    <xdr:sp macro="" textlink="">
      <xdr:nvSpPr>
        <xdr:cNvPr id="153" name="Равнобедренный треугольник 152">
          <a:extLst>
            <a:ext uri="{FF2B5EF4-FFF2-40B4-BE49-F238E27FC236}">
              <a16:creationId xmlns:a16="http://schemas.microsoft.com/office/drawing/2014/main" id="{00000000-0008-0000-0A00-000099000000}"/>
            </a:ext>
          </a:extLst>
        </xdr:cNvPr>
        <xdr:cNvSpPr/>
      </xdr:nvSpPr>
      <xdr:spPr>
        <a:xfrm rot="14400000">
          <a:off x="6260010" y="1775182"/>
          <a:ext cx="36619" cy="71563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200269</xdr:colOff>
      <xdr:row>13</xdr:row>
      <xdr:rowOff>141653</xdr:rowOff>
    </xdr:from>
    <xdr:to>
      <xdr:col>11</xdr:col>
      <xdr:colOff>271832</xdr:colOff>
      <xdr:row>13</xdr:row>
      <xdr:rowOff>178272</xdr:rowOff>
    </xdr:to>
    <xdr:sp macro="" textlink="">
      <xdr:nvSpPr>
        <xdr:cNvPr id="154" name="Равнобедренный треугольник 153">
          <a:extLst>
            <a:ext uri="{FF2B5EF4-FFF2-40B4-BE49-F238E27FC236}">
              <a16:creationId xmlns:a16="http://schemas.microsoft.com/office/drawing/2014/main" id="{00000000-0008-0000-0A00-00009A000000}"/>
            </a:ext>
          </a:extLst>
        </xdr:cNvPr>
        <xdr:cNvSpPr/>
      </xdr:nvSpPr>
      <xdr:spPr>
        <a:xfrm rot="14400000">
          <a:off x="7261356" y="3550739"/>
          <a:ext cx="36619" cy="71563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14</xdr:col>
      <xdr:colOff>95249</xdr:colOff>
      <xdr:row>11</xdr:row>
      <xdr:rowOff>114788</xdr:rowOff>
    </xdr:from>
    <xdr:to>
      <xdr:col>14</xdr:col>
      <xdr:colOff>166812</xdr:colOff>
      <xdr:row>11</xdr:row>
      <xdr:rowOff>151407</xdr:rowOff>
    </xdr:to>
    <xdr:sp macro="" textlink="">
      <xdr:nvSpPr>
        <xdr:cNvPr id="156" name="Равнобедренный треугольник 155">
          <a:extLst>
            <a:ext uri="{FF2B5EF4-FFF2-40B4-BE49-F238E27FC236}">
              <a16:creationId xmlns:a16="http://schemas.microsoft.com/office/drawing/2014/main" id="{00000000-0008-0000-0A00-00009C000000}"/>
            </a:ext>
          </a:extLst>
        </xdr:cNvPr>
        <xdr:cNvSpPr/>
      </xdr:nvSpPr>
      <xdr:spPr>
        <a:xfrm rot="3600000">
          <a:off x="8091740" y="3098912"/>
          <a:ext cx="36619" cy="71563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8</xdr:col>
      <xdr:colOff>10145</xdr:colOff>
      <xdr:row>9</xdr:row>
      <xdr:rowOff>187682</xdr:rowOff>
    </xdr:from>
    <xdr:to>
      <xdr:col>8</xdr:col>
      <xdr:colOff>46764</xdr:colOff>
      <xdr:row>10</xdr:row>
      <xdr:rowOff>46765</xdr:rowOff>
    </xdr:to>
    <xdr:sp macro="" textlink="">
      <xdr:nvSpPr>
        <xdr:cNvPr id="157" name="Равнобедренный треугольник 156">
          <a:extLst>
            <a:ext uri="{FF2B5EF4-FFF2-40B4-BE49-F238E27FC236}">
              <a16:creationId xmlns:a16="http://schemas.microsoft.com/office/drawing/2014/main" id="{00000000-0008-0000-0A00-00009D000000}"/>
            </a:ext>
          </a:extLst>
        </xdr:cNvPr>
        <xdr:cNvSpPr/>
      </xdr:nvSpPr>
      <xdr:spPr>
        <a:xfrm rot="10800000">
          <a:off x="5969376" y="2764317"/>
          <a:ext cx="36619" cy="71563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8</xdr:col>
      <xdr:colOff>9769</xdr:colOff>
      <xdr:row>8</xdr:row>
      <xdr:rowOff>7327</xdr:rowOff>
    </xdr:from>
    <xdr:to>
      <xdr:col>8</xdr:col>
      <xdr:colOff>46388</xdr:colOff>
      <xdr:row>8</xdr:row>
      <xdr:rowOff>78890</xdr:rowOff>
    </xdr:to>
    <xdr:sp macro="" textlink="">
      <xdr:nvSpPr>
        <xdr:cNvPr id="159" name="Равнобедренный треугольник 158">
          <a:extLst>
            <a:ext uri="{FF2B5EF4-FFF2-40B4-BE49-F238E27FC236}">
              <a16:creationId xmlns:a16="http://schemas.microsoft.com/office/drawing/2014/main" id="{00000000-0008-0000-0A00-00009F000000}"/>
            </a:ext>
          </a:extLst>
        </xdr:cNvPr>
        <xdr:cNvSpPr/>
      </xdr:nvSpPr>
      <xdr:spPr>
        <a:xfrm>
          <a:off x="5969000" y="2371481"/>
          <a:ext cx="36619" cy="71563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15</xdr:col>
      <xdr:colOff>341922</xdr:colOff>
      <xdr:row>8</xdr:row>
      <xdr:rowOff>190500</xdr:rowOff>
    </xdr:from>
    <xdr:to>
      <xdr:col>15</xdr:col>
      <xdr:colOff>378541</xdr:colOff>
      <xdr:row>9</xdr:row>
      <xdr:rowOff>49582</xdr:rowOff>
    </xdr:to>
    <xdr:sp macro="" textlink="">
      <xdr:nvSpPr>
        <xdr:cNvPr id="160" name="Равнобедренный треугольник 159">
          <a:extLst>
            <a:ext uri="{FF2B5EF4-FFF2-40B4-BE49-F238E27FC236}">
              <a16:creationId xmlns:a16="http://schemas.microsoft.com/office/drawing/2014/main" id="{00000000-0008-0000-0A00-0000A0000000}"/>
            </a:ext>
          </a:extLst>
        </xdr:cNvPr>
        <xdr:cNvSpPr/>
      </xdr:nvSpPr>
      <xdr:spPr>
        <a:xfrm rot="10800000">
          <a:off x="8601807" y="2554654"/>
          <a:ext cx="36619" cy="71563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15</xdr:col>
      <xdr:colOff>339480</xdr:colOff>
      <xdr:row>7</xdr:row>
      <xdr:rowOff>63500</xdr:rowOff>
    </xdr:from>
    <xdr:to>
      <xdr:col>15</xdr:col>
      <xdr:colOff>376099</xdr:colOff>
      <xdr:row>7</xdr:row>
      <xdr:rowOff>135063</xdr:rowOff>
    </xdr:to>
    <xdr:sp macro="" textlink="">
      <xdr:nvSpPr>
        <xdr:cNvPr id="163" name="Равнобедренный треугольник 162">
          <a:extLst>
            <a:ext uri="{FF2B5EF4-FFF2-40B4-BE49-F238E27FC236}">
              <a16:creationId xmlns:a16="http://schemas.microsoft.com/office/drawing/2014/main" id="{00000000-0008-0000-0A00-0000A3000000}"/>
            </a:ext>
          </a:extLst>
        </xdr:cNvPr>
        <xdr:cNvSpPr/>
      </xdr:nvSpPr>
      <xdr:spPr>
        <a:xfrm>
          <a:off x="8599365" y="2215173"/>
          <a:ext cx="36619" cy="71563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129233</xdr:colOff>
      <xdr:row>13</xdr:row>
      <xdr:rowOff>143862</xdr:rowOff>
    </xdr:from>
    <xdr:to>
      <xdr:col>11</xdr:col>
      <xdr:colOff>200796</xdr:colOff>
      <xdr:row>13</xdr:row>
      <xdr:rowOff>189581</xdr:rowOff>
    </xdr:to>
    <xdr:sp macro="" textlink="">
      <xdr:nvSpPr>
        <xdr:cNvPr id="164" name="Равнобедренный треугольник 163">
          <a:extLst>
            <a:ext uri="{FF2B5EF4-FFF2-40B4-BE49-F238E27FC236}">
              <a16:creationId xmlns:a16="http://schemas.microsoft.com/office/drawing/2014/main" id="{00000000-0008-0000-0A00-0000A4000000}"/>
            </a:ext>
          </a:extLst>
        </xdr:cNvPr>
        <xdr:cNvSpPr/>
      </xdr:nvSpPr>
      <xdr:spPr>
        <a:xfrm rot="6600000">
          <a:off x="7185770" y="3557498"/>
          <a:ext cx="45719" cy="71563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8</xdr:col>
      <xdr:colOff>359019</xdr:colOff>
      <xdr:row>11</xdr:row>
      <xdr:rowOff>163635</xdr:rowOff>
    </xdr:from>
    <xdr:to>
      <xdr:col>9</xdr:col>
      <xdr:colOff>10505</xdr:colOff>
      <xdr:row>11</xdr:row>
      <xdr:rowOff>209354</xdr:rowOff>
    </xdr:to>
    <xdr:sp macro="" textlink="">
      <xdr:nvSpPr>
        <xdr:cNvPr id="169" name="Равнобедренный треугольник 168">
          <a:extLst>
            <a:ext uri="{FF2B5EF4-FFF2-40B4-BE49-F238E27FC236}">
              <a16:creationId xmlns:a16="http://schemas.microsoft.com/office/drawing/2014/main" id="{00000000-0008-0000-0A00-0000A9000000}"/>
            </a:ext>
          </a:extLst>
        </xdr:cNvPr>
        <xdr:cNvSpPr/>
      </xdr:nvSpPr>
      <xdr:spPr>
        <a:xfrm rot="18000000">
          <a:off x="6331172" y="3152309"/>
          <a:ext cx="45719" cy="71563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14</xdr:col>
      <xdr:colOff>117022</xdr:colOff>
      <xdr:row>4</xdr:row>
      <xdr:rowOff>90130</xdr:rowOff>
    </xdr:from>
    <xdr:to>
      <xdr:col>14</xdr:col>
      <xdr:colOff>188585</xdr:colOff>
      <xdr:row>4</xdr:row>
      <xdr:rowOff>135849</xdr:rowOff>
    </xdr:to>
    <xdr:sp macro="" textlink="">
      <xdr:nvSpPr>
        <xdr:cNvPr id="170" name="Равнобедренный треугольник 169">
          <a:extLst>
            <a:ext uri="{FF2B5EF4-FFF2-40B4-BE49-F238E27FC236}">
              <a16:creationId xmlns:a16="http://schemas.microsoft.com/office/drawing/2014/main" id="{00000000-0008-0000-0A00-0000AA000000}"/>
            </a:ext>
          </a:extLst>
        </xdr:cNvPr>
        <xdr:cNvSpPr/>
      </xdr:nvSpPr>
      <xdr:spPr>
        <a:xfrm rot="6600000">
          <a:off x="8108963" y="1591439"/>
          <a:ext cx="45719" cy="71563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210039</xdr:colOff>
      <xdr:row>3</xdr:row>
      <xdr:rowOff>12212</xdr:rowOff>
    </xdr:from>
    <xdr:to>
      <xdr:col>12</xdr:col>
      <xdr:colOff>736</xdr:colOff>
      <xdr:row>3</xdr:row>
      <xdr:rowOff>57931</xdr:rowOff>
    </xdr:to>
    <xdr:sp macro="" textlink="">
      <xdr:nvSpPr>
        <xdr:cNvPr id="171" name="Равнобедренный треугольник 170">
          <a:extLst>
            <a:ext uri="{FF2B5EF4-FFF2-40B4-BE49-F238E27FC236}">
              <a16:creationId xmlns:a16="http://schemas.microsoft.com/office/drawing/2014/main" id="{00000000-0008-0000-0A00-0000AB000000}"/>
            </a:ext>
          </a:extLst>
        </xdr:cNvPr>
        <xdr:cNvSpPr/>
      </xdr:nvSpPr>
      <xdr:spPr>
        <a:xfrm rot="17400000">
          <a:off x="7266576" y="1301040"/>
          <a:ext cx="45719" cy="71563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15</xdr:col>
      <xdr:colOff>378557</xdr:colOff>
      <xdr:row>24</xdr:row>
      <xdr:rowOff>21981</xdr:rowOff>
    </xdr:from>
    <xdr:to>
      <xdr:col>16</xdr:col>
      <xdr:colOff>19523</xdr:colOff>
      <xdr:row>24</xdr:row>
      <xdr:rowOff>93544</xdr:rowOff>
    </xdr:to>
    <xdr:sp macro="" textlink="">
      <xdr:nvSpPr>
        <xdr:cNvPr id="172" name="Равнобедренный треугольник 171">
          <a:extLst>
            <a:ext uri="{FF2B5EF4-FFF2-40B4-BE49-F238E27FC236}">
              <a16:creationId xmlns:a16="http://schemas.microsoft.com/office/drawing/2014/main" id="{00000000-0008-0000-0A00-0000AC000000}"/>
            </a:ext>
          </a:extLst>
        </xdr:cNvPr>
        <xdr:cNvSpPr/>
      </xdr:nvSpPr>
      <xdr:spPr>
        <a:xfrm rot="10800000">
          <a:off x="8638442" y="5785827"/>
          <a:ext cx="36619" cy="71563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15</xdr:col>
      <xdr:colOff>371230</xdr:colOff>
      <xdr:row>22</xdr:row>
      <xdr:rowOff>192942</xdr:rowOff>
    </xdr:from>
    <xdr:to>
      <xdr:col>16</xdr:col>
      <xdr:colOff>12196</xdr:colOff>
      <xdr:row>23</xdr:row>
      <xdr:rowOff>52025</xdr:rowOff>
    </xdr:to>
    <xdr:sp macro="" textlink="">
      <xdr:nvSpPr>
        <xdr:cNvPr id="173" name="Равнобедренный треугольник 172">
          <a:extLst>
            <a:ext uri="{FF2B5EF4-FFF2-40B4-BE49-F238E27FC236}">
              <a16:creationId xmlns:a16="http://schemas.microsoft.com/office/drawing/2014/main" id="{00000000-0008-0000-0A00-0000AD000000}"/>
            </a:ext>
          </a:extLst>
        </xdr:cNvPr>
        <xdr:cNvSpPr/>
      </xdr:nvSpPr>
      <xdr:spPr>
        <a:xfrm>
          <a:off x="8631115" y="5531827"/>
          <a:ext cx="36619" cy="71563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8</xdr:col>
      <xdr:colOff>48846</xdr:colOff>
      <xdr:row>24</xdr:row>
      <xdr:rowOff>183172</xdr:rowOff>
    </xdr:from>
    <xdr:to>
      <xdr:col>8</xdr:col>
      <xdr:colOff>85465</xdr:colOff>
      <xdr:row>25</xdr:row>
      <xdr:rowOff>42254</xdr:rowOff>
    </xdr:to>
    <xdr:sp macro="" textlink="">
      <xdr:nvSpPr>
        <xdr:cNvPr id="174" name="Равнобедренный треугольник 173">
          <a:extLst>
            <a:ext uri="{FF2B5EF4-FFF2-40B4-BE49-F238E27FC236}">
              <a16:creationId xmlns:a16="http://schemas.microsoft.com/office/drawing/2014/main" id="{00000000-0008-0000-0A00-0000AE000000}"/>
            </a:ext>
          </a:extLst>
        </xdr:cNvPr>
        <xdr:cNvSpPr/>
      </xdr:nvSpPr>
      <xdr:spPr>
        <a:xfrm rot="10800000">
          <a:off x="6008077" y="5947018"/>
          <a:ext cx="36619" cy="71563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8</xdr:col>
      <xdr:colOff>43960</xdr:colOff>
      <xdr:row>23</xdr:row>
      <xdr:rowOff>117230</xdr:rowOff>
    </xdr:from>
    <xdr:to>
      <xdr:col>8</xdr:col>
      <xdr:colOff>80579</xdr:colOff>
      <xdr:row>23</xdr:row>
      <xdr:rowOff>188793</xdr:rowOff>
    </xdr:to>
    <xdr:sp macro="" textlink="">
      <xdr:nvSpPr>
        <xdr:cNvPr id="175" name="Равнобедренный треугольник 174">
          <a:extLst>
            <a:ext uri="{FF2B5EF4-FFF2-40B4-BE49-F238E27FC236}">
              <a16:creationId xmlns:a16="http://schemas.microsoft.com/office/drawing/2014/main" id="{00000000-0008-0000-0A00-0000AF000000}"/>
            </a:ext>
          </a:extLst>
        </xdr:cNvPr>
        <xdr:cNvSpPr/>
      </xdr:nvSpPr>
      <xdr:spPr>
        <a:xfrm>
          <a:off x="6003191" y="5668595"/>
          <a:ext cx="36619" cy="71563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131884</xdr:colOff>
      <xdr:row>16</xdr:row>
      <xdr:rowOff>161192</xdr:rowOff>
    </xdr:from>
    <xdr:to>
      <xdr:col>11</xdr:col>
      <xdr:colOff>203447</xdr:colOff>
      <xdr:row>16</xdr:row>
      <xdr:rowOff>197811</xdr:rowOff>
    </xdr:to>
    <xdr:sp macro="" textlink="">
      <xdr:nvSpPr>
        <xdr:cNvPr id="176" name="Равнобедренный треугольник 175">
          <a:extLst>
            <a:ext uri="{FF2B5EF4-FFF2-40B4-BE49-F238E27FC236}">
              <a16:creationId xmlns:a16="http://schemas.microsoft.com/office/drawing/2014/main" id="{00000000-0008-0000-0A00-0000B0000000}"/>
            </a:ext>
          </a:extLst>
        </xdr:cNvPr>
        <xdr:cNvSpPr/>
      </xdr:nvSpPr>
      <xdr:spPr>
        <a:xfrm rot="3600000">
          <a:off x="7192971" y="4207720"/>
          <a:ext cx="36619" cy="71563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8</xdr:col>
      <xdr:colOff>232018</xdr:colOff>
      <xdr:row>18</xdr:row>
      <xdr:rowOff>192944</xdr:rowOff>
    </xdr:from>
    <xdr:to>
      <xdr:col>8</xdr:col>
      <xdr:colOff>303581</xdr:colOff>
      <xdr:row>19</xdr:row>
      <xdr:rowOff>17083</xdr:rowOff>
    </xdr:to>
    <xdr:sp macro="" textlink="">
      <xdr:nvSpPr>
        <xdr:cNvPr id="177" name="Равнобедренный треугольник 176">
          <a:extLst>
            <a:ext uri="{FF2B5EF4-FFF2-40B4-BE49-F238E27FC236}">
              <a16:creationId xmlns:a16="http://schemas.microsoft.com/office/drawing/2014/main" id="{00000000-0008-0000-0A00-0000B1000000}"/>
            </a:ext>
          </a:extLst>
        </xdr:cNvPr>
        <xdr:cNvSpPr/>
      </xdr:nvSpPr>
      <xdr:spPr>
        <a:xfrm rot="14400000">
          <a:off x="6208721" y="4664434"/>
          <a:ext cx="36619" cy="71563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100135</xdr:colOff>
      <xdr:row>18</xdr:row>
      <xdr:rowOff>207597</xdr:rowOff>
    </xdr:from>
    <xdr:to>
      <xdr:col>11</xdr:col>
      <xdr:colOff>171698</xdr:colOff>
      <xdr:row>19</xdr:row>
      <xdr:rowOff>31736</xdr:rowOff>
    </xdr:to>
    <xdr:sp macro="" textlink="">
      <xdr:nvSpPr>
        <xdr:cNvPr id="178" name="Равнобедренный треугольник 177">
          <a:extLst>
            <a:ext uri="{FF2B5EF4-FFF2-40B4-BE49-F238E27FC236}">
              <a16:creationId xmlns:a16="http://schemas.microsoft.com/office/drawing/2014/main" id="{00000000-0008-0000-0A00-0000B2000000}"/>
            </a:ext>
          </a:extLst>
        </xdr:cNvPr>
        <xdr:cNvSpPr/>
      </xdr:nvSpPr>
      <xdr:spPr>
        <a:xfrm rot="3600000">
          <a:off x="7161222" y="4679087"/>
          <a:ext cx="36619" cy="71563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8</xdr:col>
      <xdr:colOff>293076</xdr:colOff>
      <xdr:row>20</xdr:row>
      <xdr:rowOff>180731</xdr:rowOff>
    </xdr:from>
    <xdr:to>
      <xdr:col>8</xdr:col>
      <xdr:colOff>364639</xdr:colOff>
      <xdr:row>21</xdr:row>
      <xdr:rowOff>4869</xdr:rowOff>
    </xdr:to>
    <xdr:sp macro="" textlink="">
      <xdr:nvSpPr>
        <xdr:cNvPr id="179" name="Равнобедренный треугольник 178">
          <a:extLst>
            <a:ext uri="{FF2B5EF4-FFF2-40B4-BE49-F238E27FC236}">
              <a16:creationId xmlns:a16="http://schemas.microsoft.com/office/drawing/2014/main" id="{00000000-0008-0000-0A00-0000B3000000}"/>
            </a:ext>
          </a:extLst>
        </xdr:cNvPr>
        <xdr:cNvSpPr/>
      </xdr:nvSpPr>
      <xdr:spPr>
        <a:xfrm rot="14400000">
          <a:off x="6269779" y="5077182"/>
          <a:ext cx="36619" cy="71563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173403</xdr:colOff>
      <xdr:row>29</xdr:row>
      <xdr:rowOff>75712</xdr:rowOff>
    </xdr:from>
    <xdr:to>
      <xdr:col>11</xdr:col>
      <xdr:colOff>244966</xdr:colOff>
      <xdr:row>29</xdr:row>
      <xdr:rowOff>112331</xdr:rowOff>
    </xdr:to>
    <xdr:sp macro="" textlink="">
      <xdr:nvSpPr>
        <xdr:cNvPr id="180" name="Равнобедренный треугольник 179">
          <a:extLst>
            <a:ext uri="{FF2B5EF4-FFF2-40B4-BE49-F238E27FC236}">
              <a16:creationId xmlns:a16="http://schemas.microsoft.com/office/drawing/2014/main" id="{00000000-0008-0000-0A00-0000B4000000}"/>
            </a:ext>
          </a:extLst>
        </xdr:cNvPr>
        <xdr:cNvSpPr/>
      </xdr:nvSpPr>
      <xdr:spPr>
        <a:xfrm rot="14400000">
          <a:off x="7234490" y="6796567"/>
          <a:ext cx="36619" cy="71563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14</xdr:col>
      <xdr:colOff>144096</xdr:colOff>
      <xdr:row>26</xdr:row>
      <xdr:rowOff>148982</xdr:rowOff>
    </xdr:from>
    <xdr:to>
      <xdr:col>14</xdr:col>
      <xdr:colOff>215659</xdr:colOff>
      <xdr:row>27</xdr:row>
      <xdr:rowOff>2428</xdr:rowOff>
    </xdr:to>
    <xdr:sp macro="" textlink="">
      <xdr:nvSpPr>
        <xdr:cNvPr id="181" name="Равнобедренный треугольник 180">
          <a:extLst>
            <a:ext uri="{FF2B5EF4-FFF2-40B4-BE49-F238E27FC236}">
              <a16:creationId xmlns:a16="http://schemas.microsoft.com/office/drawing/2014/main" id="{00000000-0008-0000-0A00-0000B5000000}"/>
            </a:ext>
          </a:extLst>
        </xdr:cNvPr>
        <xdr:cNvSpPr/>
      </xdr:nvSpPr>
      <xdr:spPr>
        <a:xfrm rot="3600000">
          <a:off x="8140587" y="6320318"/>
          <a:ext cx="36619" cy="71563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95042</xdr:colOff>
      <xdr:row>29</xdr:row>
      <xdr:rowOff>68150</xdr:rowOff>
    </xdr:from>
    <xdr:to>
      <xdr:col>11</xdr:col>
      <xdr:colOff>166605</xdr:colOff>
      <xdr:row>29</xdr:row>
      <xdr:rowOff>113869</xdr:rowOff>
    </xdr:to>
    <xdr:sp macro="" textlink="">
      <xdr:nvSpPr>
        <xdr:cNvPr id="182" name="Равнобедренный треугольник 181">
          <a:extLst>
            <a:ext uri="{FF2B5EF4-FFF2-40B4-BE49-F238E27FC236}">
              <a16:creationId xmlns:a16="http://schemas.microsoft.com/office/drawing/2014/main" id="{00000000-0008-0000-0A00-0000B6000000}"/>
            </a:ext>
          </a:extLst>
        </xdr:cNvPr>
        <xdr:cNvSpPr/>
      </xdr:nvSpPr>
      <xdr:spPr>
        <a:xfrm rot="6600000">
          <a:off x="7151579" y="6793555"/>
          <a:ext cx="45719" cy="71563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8</xdr:col>
      <xdr:colOff>312617</xdr:colOff>
      <xdr:row>27</xdr:row>
      <xdr:rowOff>80595</xdr:rowOff>
    </xdr:from>
    <xdr:to>
      <xdr:col>8</xdr:col>
      <xdr:colOff>384180</xdr:colOff>
      <xdr:row>27</xdr:row>
      <xdr:rowOff>126314</xdr:rowOff>
    </xdr:to>
    <xdr:sp macro="" textlink="">
      <xdr:nvSpPr>
        <xdr:cNvPr id="183" name="Равнобедренный треугольник 182">
          <a:extLst>
            <a:ext uri="{FF2B5EF4-FFF2-40B4-BE49-F238E27FC236}">
              <a16:creationId xmlns:a16="http://schemas.microsoft.com/office/drawing/2014/main" id="{00000000-0008-0000-0A00-0000B7000000}"/>
            </a:ext>
          </a:extLst>
        </xdr:cNvPr>
        <xdr:cNvSpPr/>
      </xdr:nvSpPr>
      <xdr:spPr>
        <a:xfrm rot="18000000">
          <a:off x="6284770" y="6439654"/>
          <a:ext cx="45719" cy="71563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219455</xdr:colOff>
      <xdr:row>18</xdr:row>
      <xdr:rowOff>123920</xdr:rowOff>
    </xdr:from>
    <xdr:to>
      <xdr:col>12</xdr:col>
      <xdr:colOff>7554</xdr:colOff>
      <xdr:row>18</xdr:row>
      <xdr:rowOff>169639</xdr:rowOff>
    </xdr:to>
    <xdr:sp macro="" textlink="">
      <xdr:nvSpPr>
        <xdr:cNvPr id="87" name="Равнобедренный треугольник 86">
          <a:extLst>
            <a:ext uri="{FF2B5EF4-FFF2-40B4-BE49-F238E27FC236}">
              <a16:creationId xmlns:a16="http://schemas.microsoft.com/office/drawing/2014/main" id="{00000000-0008-0000-0A00-000057000000}"/>
            </a:ext>
          </a:extLst>
        </xdr:cNvPr>
        <xdr:cNvSpPr/>
      </xdr:nvSpPr>
      <xdr:spPr>
        <a:xfrm rot="17220000">
          <a:off x="7272495" y="4631849"/>
          <a:ext cx="45719" cy="69087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14</xdr:col>
      <xdr:colOff>121444</xdr:colOff>
      <xdr:row>19</xdr:row>
      <xdr:rowOff>192882</xdr:rowOff>
    </xdr:from>
    <xdr:to>
      <xdr:col>14</xdr:col>
      <xdr:colOff>193007</xdr:colOff>
      <xdr:row>20</xdr:row>
      <xdr:rowOff>24288</xdr:rowOff>
    </xdr:to>
    <xdr:sp macro="" textlink="">
      <xdr:nvSpPr>
        <xdr:cNvPr id="88" name="Равнобедренный треугольник 87">
          <a:extLst>
            <a:ext uri="{FF2B5EF4-FFF2-40B4-BE49-F238E27FC236}">
              <a16:creationId xmlns:a16="http://schemas.microsoft.com/office/drawing/2014/main" id="{00000000-0008-0000-0A00-000058000000}"/>
            </a:ext>
          </a:extLst>
        </xdr:cNvPr>
        <xdr:cNvSpPr/>
      </xdr:nvSpPr>
      <xdr:spPr>
        <a:xfrm rot="6480000">
          <a:off x="8111554" y="4913885"/>
          <a:ext cx="45719" cy="71563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2</xdr:row>
          <xdr:rowOff>0</xdr:rowOff>
        </xdr:from>
        <xdr:to>
          <xdr:col>6</xdr:col>
          <xdr:colOff>0</xdr:colOff>
          <xdr:row>3</xdr:row>
          <xdr:rowOff>6350</xdr:rowOff>
        </xdr:to>
        <xdr:sp macro="" textlink="">
          <xdr:nvSpPr>
            <xdr:cNvPr id="9217" name="Drop Down 1" hidden="1">
              <a:extLst>
                <a:ext uri="{63B3BB69-23CF-44E3-9099-C40C66FF867C}">
                  <a14:compatExt spid="_x0000_s9217"/>
                </a:ext>
                <a:ext uri="{FF2B5EF4-FFF2-40B4-BE49-F238E27FC236}">
                  <a16:creationId xmlns:a16="http://schemas.microsoft.com/office/drawing/2014/main" id="{00000000-0008-0000-0A00-000001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12700</xdr:colOff>
          <xdr:row>14</xdr:row>
          <xdr:rowOff>215900</xdr:rowOff>
        </xdr:from>
        <xdr:to>
          <xdr:col>5</xdr:col>
          <xdr:colOff>908050</xdr:colOff>
          <xdr:row>15</xdr:row>
          <xdr:rowOff>196850</xdr:rowOff>
        </xdr:to>
        <xdr:sp macro="" textlink="">
          <xdr:nvSpPr>
            <xdr:cNvPr id="9221" name="Drop Down 5" hidden="1">
              <a:extLst>
                <a:ext uri="{63B3BB69-23CF-44E3-9099-C40C66FF867C}">
                  <a14:compatExt spid="_x0000_s9221"/>
                </a:ext>
                <a:ext uri="{FF2B5EF4-FFF2-40B4-BE49-F238E27FC236}">
                  <a16:creationId xmlns:a16="http://schemas.microsoft.com/office/drawing/2014/main" id="{00000000-0008-0000-0A00-000005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23</xdr:col>
      <xdr:colOff>281215</xdr:colOff>
      <xdr:row>0</xdr:row>
      <xdr:rowOff>768804</xdr:rowOff>
    </xdr:from>
    <xdr:to>
      <xdr:col>31</xdr:col>
      <xdr:colOff>48126</xdr:colOff>
      <xdr:row>6</xdr:row>
      <xdr:rowOff>117022</xdr:rowOff>
    </xdr:to>
    <xdr:pic>
      <xdr:nvPicPr>
        <xdr:cNvPr id="92" name="Рисунок 91">
          <a:extLst>
            <a:ext uri="{FF2B5EF4-FFF2-40B4-BE49-F238E27FC236}">
              <a16:creationId xmlns:a16="http://schemas.microsoft.com/office/drawing/2014/main" id="{00000000-0008-0000-0A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65215" y="768804"/>
          <a:ext cx="3032625" cy="1316718"/>
        </a:xfrm>
        <a:prstGeom prst="rect">
          <a:avLst/>
        </a:prstGeom>
      </xdr:spPr>
    </xdr:pic>
    <xdr:clientData/>
  </xdr:twoCellAnchor>
  <xdr:twoCellAnchor editAs="oneCell">
    <xdr:from>
      <xdr:col>5</xdr:col>
      <xdr:colOff>571491</xdr:colOff>
      <xdr:row>0</xdr:row>
      <xdr:rowOff>0</xdr:rowOff>
    </xdr:from>
    <xdr:to>
      <xdr:col>7</xdr:col>
      <xdr:colOff>165998</xdr:colOff>
      <xdr:row>0</xdr:row>
      <xdr:rowOff>834571</xdr:rowOff>
    </xdr:to>
    <xdr:pic>
      <xdr:nvPicPr>
        <xdr:cNvPr id="93" name="Рисунок 92" descr="Вопросы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0A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3"/>
            </a:ext>
          </a:extLst>
        </a:blip>
        <a:stretch>
          <a:fillRect/>
        </a:stretch>
      </xdr:blipFill>
      <xdr:spPr>
        <a:xfrm>
          <a:off x="5052777" y="0"/>
          <a:ext cx="828221" cy="834571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68580</xdr:colOff>
      <xdr:row>0</xdr:row>
      <xdr:rowOff>99060</xdr:rowOff>
    </xdr:from>
    <xdr:to>
      <xdr:col>1</xdr:col>
      <xdr:colOff>741780</xdr:colOff>
      <xdr:row>0</xdr:row>
      <xdr:rowOff>772260</xdr:rowOff>
    </xdr:to>
    <xdr:grpSp>
      <xdr:nvGrpSpPr>
        <xdr:cNvPr id="17" name="Группа 1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B00-000011000000}"/>
            </a:ext>
          </a:extLst>
        </xdr:cNvPr>
        <xdr:cNvGrpSpPr>
          <a:grpSpLocks noChangeAspect="1"/>
        </xdr:cNvGrpSpPr>
      </xdr:nvGrpSpPr>
      <xdr:grpSpPr>
        <a:xfrm>
          <a:off x="147955" y="99060"/>
          <a:ext cx="673200" cy="673200"/>
          <a:chOff x="720000" y="3600000"/>
          <a:chExt cx="792000" cy="792000"/>
        </a:xfrm>
      </xdr:grpSpPr>
      <xdr:sp macro="" textlink="">
        <xdr:nvSpPr>
          <xdr:cNvPr id="18" name="Стрелка влево 17">
            <a:extLst>
              <a:ext uri="{FF2B5EF4-FFF2-40B4-BE49-F238E27FC236}">
                <a16:creationId xmlns:a16="http://schemas.microsoft.com/office/drawing/2014/main" id="{00000000-0008-0000-0B00-000012000000}"/>
              </a:ext>
            </a:extLst>
          </xdr:cNvPr>
          <xdr:cNvSpPr>
            <a:spLocks noChangeAspect="1"/>
          </xdr:cNvSpPr>
        </xdr:nvSpPr>
        <xdr:spPr>
          <a:xfrm>
            <a:off x="810000" y="3798000"/>
            <a:ext cx="576000" cy="414000"/>
          </a:xfrm>
          <a:prstGeom prst="leftArrow">
            <a:avLst/>
          </a:prstGeom>
          <a:solidFill>
            <a:schemeClr val="bg1"/>
          </a:solidFill>
          <a:ln w="31750">
            <a:solidFill>
              <a:schemeClr val="tx1">
                <a:lumMod val="95000"/>
                <a:lumOff val="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/>
          </a:p>
        </xdr:txBody>
      </xdr:sp>
      <xdr:sp macro="" textlink="">
        <xdr:nvSpPr>
          <xdr:cNvPr id="19" name="Прямоугольник 18">
            <a:extLst>
              <a:ext uri="{FF2B5EF4-FFF2-40B4-BE49-F238E27FC236}">
                <a16:creationId xmlns:a16="http://schemas.microsoft.com/office/drawing/2014/main" id="{00000000-0008-0000-0B00-000013000000}"/>
              </a:ext>
            </a:extLst>
          </xdr:cNvPr>
          <xdr:cNvSpPr>
            <a:spLocks noChangeAspect="1"/>
          </xdr:cNvSpPr>
        </xdr:nvSpPr>
        <xdr:spPr>
          <a:xfrm>
            <a:off x="720000" y="3600000"/>
            <a:ext cx="792000" cy="792000"/>
          </a:xfrm>
          <a:prstGeom prst="rect">
            <a:avLst/>
          </a:prstGeom>
          <a:noFill/>
          <a:ln w="31750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/>
          </a:p>
        </xdr:txBody>
      </xdr:sp>
    </xdr:grpSp>
    <xdr:clientData/>
  </xdr:twoCellAnchor>
  <xdr:twoCellAnchor>
    <xdr:from>
      <xdr:col>2</xdr:col>
      <xdr:colOff>512240</xdr:colOff>
      <xdr:row>0</xdr:row>
      <xdr:rowOff>99060</xdr:rowOff>
    </xdr:from>
    <xdr:to>
      <xdr:col>3</xdr:col>
      <xdr:colOff>351473</xdr:colOff>
      <xdr:row>0</xdr:row>
      <xdr:rowOff>772260</xdr:rowOff>
    </xdr:to>
    <xdr:grpSp>
      <xdr:nvGrpSpPr>
        <xdr:cNvPr id="23" name="Группа 2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B00-000017000000}"/>
            </a:ext>
          </a:extLst>
        </xdr:cNvPr>
        <xdr:cNvGrpSpPr>
          <a:grpSpLocks noChangeAspect="1"/>
        </xdr:cNvGrpSpPr>
      </xdr:nvGrpSpPr>
      <xdr:grpSpPr>
        <a:xfrm>
          <a:off x="2631553" y="99060"/>
          <a:ext cx="688545" cy="673200"/>
          <a:chOff x="4392000" y="3600000"/>
          <a:chExt cx="792000" cy="792000"/>
        </a:xfrm>
      </xdr:grpSpPr>
      <xdr:sp macro="" textlink="">
        <xdr:nvSpPr>
          <xdr:cNvPr id="24" name="Прямоугольник 23">
            <a:extLst>
              <a:ext uri="{FF2B5EF4-FFF2-40B4-BE49-F238E27FC236}">
                <a16:creationId xmlns:a16="http://schemas.microsoft.com/office/drawing/2014/main" id="{00000000-0008-0000-0B00-000018000000}"/>
              </a:ext>
            </a:extLst>
          </xdr:cNvPr>
          <xdr:cNvSpPr>
            <a:spLocks noChangeAspect="1"/>
          </xdr:cNvSpPr>
        </xdr:nvSpPr>
        <xdr:spPr>
          <a:xfrm>
            <a:off x="4392000" y="3600000"/>
            <a:ext cx="792000" cy="792000"/>
          </a:xfrm>
          <a:prstGeom prst="rect">
            <a:avLst/>
          </a:prstGeom>
          <a:noFill/>
          <a:ln w="31750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/>
          </a:p>
        </xdr:txBody>
      </xdr:sp>
      <xdr:pic>
        <xdr:nvPicPr>
          <xdr:cNvPr id="25" name="Picture 6">
            <a:extLst>
              <a:ext uri="{FF2B5EF4-FFF2-40B4-BE49-F238E27FC236}">
                <a16:creationId xmlns:a16="http://schemas.microsoft.com/office/drawing/2014/main" id="{00000000-0008-0000-0B00-000019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/>
          <a:srcRect l="10577"/>
          <a:stretch>
            <a:fillRect/>
          </a:stretch>
        </xdr:blipFill>
        <xdr:spPr bwMode="auto">
          <a:xfrm>
            <a:off x="4500000" y="3708000"/>
            <a:ext cx="647061" cy="6480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1</xdr:col>
      <xdr:colOff>1296533</xdr:colOff>
      <xdr:row>0</xdr:row>
      <xdr:rowOff>99060</xdr:rowOff>
    </xdr:from>
    <xdr:to>
      <xdr:col>1</xdr:col>
      <xdr:colOff>1969733</xdr:colOff>
      <xdr:row>0</xdr:row>
      <xdr:rowOff>772260</xdr:rowOff>
    </xdr:to>
    <xdr:grpSp>
      <xdr:nvGrpSpPr>
        <xdr:cNvPr id="26" name="Группа 2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B00-00001A000000}"/>
            </a:ext>
          </a:extLst>
        </xdr:cNvPr>
        <xdr:cNvGrpSpPr/>
      </xdr:nvGrpSpPr>
      <xdr:grpSpPr>
        <a:xfrm>
          <a:off x="1375908" y="99060"/>
          <a:ext cx="673200" cy="673200"/>
          <a:chOff x="3168000" y="3600000"/>
          <a:chExt cx="673200" cy="673200"/>
        </a:xfrm>
      </xdr:grpSpPr>
      <xdr:sp macro="" textlink="">
        <xdr:nvSpPr>
          <xdr:cNvPr id="27" name="Прямоугольник 26">
            <a:extLst>
              <a:ext uri="{FF2B5EF4-FFF2-40B4-BE49-F238E27FC236}">
                <a16:creationId xmlns:a16="http://schemas.microsoft.com/office/drawing/2014/main" id="{00000000-0008-0000-0B00-00001B000000}"/>
              </a:ext>
            </a:extLst>
          </xdr:cNvPr>
          <xdr:cNvSpPr>
            <a:spLocks noChangeAspect="1"/>
          </xdr:cNvSpPr>
        </xdr:nvSpPr>
        <xdr:spPr>
          <a:xfrm>
            <a:off x="3168000" y="3600000"/>
            <a:ext cx="673200" cy="673200"/>
          </a:xfrm>
          <a:prstGeom prst="rect">
            <a:avLst/>
          </a:prstGeom>
          <a:noFill/>
          <a:ln w="31750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/>
          </a:p>
        </xdr:txBody>
      </xdr:sp>
      <xdr:pic>
        <xdr:nvPicPr>
          <xdr:cNvPr id="28" name="Picture 2">
            <a:extLst>
              <a:ext uri="{FF2B5EF4-FFF2-40B4-BE49-F238E27FC236}">
                <a16:creationId xmlns:a16="http://schemas.microsoft.com/office/drawing/2014/main" id="{00000000-0008-0000-0B00-00001C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" cstate="print"/>
          <a:srcRect/>
          <a:stretch>
            <a:fillRect/>
          </a:stretch>
        </xdr:blipFill>
        <xdr:spPr bwMode="auto">
          <a:xfrm>
            <a:off x="3203848" y="3645024"/>
            <a:ext cx="593840" cy="6120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 editAs="oneCell">
    <xdr:from>
      <xdr:col>4</xdr:col>
      <xdr:colOff>0</xdr:colOff>
      <xdr:row>0</xdr:row>
      <xdr:rowOff>0</xdr:rowOff>
    </xdr:from>
    <xdr:to>
      <xdr:col>5</xdr:col>
      <xdr:colOff>80508</xdr:colOff>
      <xdr:row>0</xdr:row>
      <xdr:rowOff>834571</xdr:rowOff>
    </xdr:to>
    <xdr:pic>
      <xdr:nvPicPr>
        <xdr:cNvPr id="11" name="Рисунок 10" descr="Вопросы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B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8"/>
            </a:ext>
          </a:extLst>
        </a:blip>
        <a:stretch>
          <a:fillRect/>
        </a:stretch>
      </xdr:blipFill>
      <xdr:spPr>
        <a:xfrm>
          <a:off x="3794125" y="0"/>
          <a:ext cx="834571" cy="83457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1699236</xdr:colOff>
      <xdr:row>36</xdr:row>
      <xdr:rowOff>14514</xdr:rowOff>
    </xdr:from>
    <xdr:to>
      <xdr:col>11</xdr:col>
      <xdr:colOff>116114</xdr:colOff>
      <xdr:row>55</xdr:row>
      <xdr:rowOff>88319</xdr:rowOff>
    </xdr:to>
    <xdr:pic>
      <xdr:nvPicPr>
        <xdr:cNvPr id="38" name="Рисунок 37">
          <a:extLst>
            <a:ext uri="{FF2B5EF4-FFF2-40B4-BE49-F238E27FC236}">
              <a16:creationId xmlns:a16="http://schemas.microsoft.com/office/drawing/2014/main" id="{00000000-0008-0000-02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84665" y="9249228"/>
          <a:ext cx="2816520" cy="4881662"/>
        </a:xfrm>
        <a:prstGeom prst="rect">
          <a:avLst/>
        </a:prstGeom>
      </xdr:spPr>
    </xdr:pic>
    <xdr:clientData/>
  </xdr:twoCellAnchor>
  <xdr:twoCellAnchor editAs="oneCell">
    <xdr:from>
      <xdr:col>6</xdr:col>
      <xdr:colOff>75826</xdr:colOff>
      <xdr:row>14</xdr:row>
      <xdr:rowOff>81642</xdr:rowOff>
    </xdr:from>
    <xdr:to>
      <xdr:col>15</xdr:col>
      <xdr:colOff>256698</xdr:colOff>
      <xdr:row>20</xdr:row>
      <xdr:rowOff>63500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id="{00000000-0008-0000-02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79826" y="4259616"/>
          <a:ext cx="10448334" cy="1356063"/>
        </a:xfrm>
        <a:prstGeom prst="rect">
          <a:avLst/>
        </a:prstGeom>
      </xdr:spPr>
    </xdr:pic>
    <xdr:clientData/>
  </xdr:twoCellAnchor>
  <xdr:twoCellAnchor>
    <xdr:from>
      <xdr:col>1</xdr:col>
      <xdr:colOff>76200</xdr:colOff>
      <xdr:row>0</xdr:row>
      <xdr:rowOff>104775</xdr:rowOff>
    </xdr:from>
    <xdr:to>
      <xdr:col>1</xdr:col>
      <xdr:colOff>749400</xdr:colOff>
      <xdr:row>0</xdr:row>
      <xdr:rowOff>777975</xdr:rowOff>
    </xdr:to>
    <xdr:grpSp>
      <xdr:nvGrpSpPr>
        <xdr:cNvPr id="5" name="Группа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GrpSpPr>
          <a:grpSpLocks noChangeAspect="1"/>
        </xdr:cNvGrpSpPr>
      </xdr:nvGrpSpPr>
      <xdr:grpSpPr>
        <a:xfrm>
          <a:off x="157843" y="104775"/>
          <a:ext cx="673200" cy="673200"/>
          <a:chOff x="720000" y="3600000"/>
          <a:chExt cx="792000" cy="792000"/>
        </a:xfrm>
      </xdr:grpSpPr>
      <xdr:sp macro="" textlink="">
        <xdr:nvSpPr>
          <xdr:cNvPr id="6" name="Стрелка влево 46">
            <a:extLst>
              <a:ext uri="{FF2B5EF4-FFF2-40B4-BE49-F238E27FC236}">
                <a16:creationId xmlns:a16="http://schemas.microsoft.com/office/drawing/2014/main" id="{00000000-0008-0000-0200-000006000000}"/>
              </a:ext>
            </a:extLst>
          </xdr:cNvPr>
          <xdr:cNvSpPr>
            <a:spLocks noChangeAspect="1"/>
          </xdr:cNvSpPr>
        </xdr:nvSpPr>
        <xdr:spPr>
          <a:xfrm>
            <a:off x="810000" y="3798000"/>
            <a:ext cx="576000" cy="414000"/>
          </a:xfrm>
          <a:prstGeom prst="leftArrow">
            <a:avLst/>
          </a:prstGeom>
          <a:solidFill>
            <a:schemeClr val="bg1"/>
          </a:solidFill>
          <a:ln w="31750">
            <a:solidFill>
              <a:schemeClr val="tx1">
                <a:lumMod val="95000"/>
                <a:lumOff val="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/>
          </a:p>
        </xdr:txBody>
      </xdr:sp>
      <xdr:sp macro="" textlink="">
        <xdr:nvSpPr>
          <xdr:cNvPr id="7" name="Прямоугольник 6">
            <a:extLst>
              <a:ext uri="{FF2B5EF4-FFF2-40B4-BE49-F238E27FC236}">
                <a16:creationId xmlns:a16="http://schemas.microsoft.com/office/drawing/2014/main" id="{00000000-0008-0000-0200-000007000000}"/>
              </a:ext>
            </a:extLst>
          </xdr:cNvPr>
          <xdr:cNvSpPr>
            <a:spLocks noChangeAspect="1"/>
          </xdr:cNvSpPr>
        </xdr:nvSpPr>
        <xdr:spPr>
          <a:xfrm>
            <a:off x="720000" y="3600000"/>
            <a:ext cx="792000" cy="792000"/>
          </a:xfrm>
          <a:prstGeom prst="rect">
            <a:avLst/>
          </a:prstGeom>
          <a:noFill/>
          <a:ln w="31750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/>
          </a:p>
        </xdr:txBody>
      </xdr:sp>
    </xdr:grpSp>
    <xdr:clientData/>
  </xdr:twoCellAnchor>
  <xdr:twoCellAnchor>
    <xdr:from>
      <xdr:col>1</xdr:col>
      <xdr:colOff>1300200</xdr:colOff>
      <xdr:row>0</xdr:row>
      <xdr:rowOff>104775</xdr:rowOff>
    </xdr:from>
    <xdr:to>
      <xdr:col>1</xdr:col>
      <xdr:colOff>1973400</xdr:colOff>
      <xdr:row>0</xdr:row>
      <xdr:rowOff>777975</xdr:rowOff>
    </xdr:to>
    <xdr:grpSp>
      <xdr:nvGrpSpPr>
        <xdr:cNvPr id="8" name="Группа 7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GrpSpPr/>
      </xdr:nvGrpSpPr>
      <xdr:grpSpPr>
        <a:xfrm>
          <a:off x="1381843" y="104775"/>
          <a:ext cx="673200" cy="673200"/>
          <a:chOff x="1944000" y="3600000"/>
          <a:chExt cx="673200" cy="673200"/>
        </a:xfrm>
      </xdr:grpSpPr>
      <xdr:pic>
        <xdr:nvPicPr>
          <xdr:cNvPr id="9" name="Picture 4" descr="D:\work folders\МОС\Документы по работе\прайс-лист\конфигуратор\img_165371.png">
            <a:extLst>
              <a:ext uri="{FF2B5EF4-FFF2-40B4-BE49-F238E27FC236}">
                <a16:creationId xmlns:a16="http://schemas.microsoft.com/office/drawing/2014/main" id="{00000000-0008-0000-0200-000009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" cstate="print"/>
          <a:srcRect/>
          <a:stretch>
            <a:fillRect/>
          </a:stretch>
        </xdr:blipFill>
        <xdr:spPr bwMode="auto">
          <a:xfrm>
            <a:off x="2066400" y="3670380"/>
            <a:ext cx="443763" cy="520200"/>
          </a:xfrm>
          <a:prstGeom prst="rect">
            <a:avLst/>
          </a:prstGeom>
          <a:noFill/>
        </xdr:spPr>
      </xdr:pic>
      <xdr:sp macro="" textlink="">
        <xdr:nvSpPr>
          <xdr:cNvPr id="10" name="Прямоугольник 9">
            <a:extLst>
              <a:ext uri="{FF2B5EF4-FFF2-40B4-BE49-F238E27FC236}">
                <a16:creationId xmlns:a16="http://schemas.microsoft.com/office/drawing/2014/main" id="{00000000-0008-0000-0200-00000A000000}"/>
              </a:ext>
            </a:extLst>
          </xdr:cNvPr>
          <xdr:cNvSpPr>
            <a:spLocks noChangeAspect="1"/>
          </xdr:cNvSpPr>
        </xdr:nvSpPr>
        <xdr:spPr>
          <a:xfrm>
            <a:off x="1944000" y="3600000"/>
            <a:ext cx="673200" cy="673200"/>
          </a:xfrm>
          <a:prstGeom prst="rect">
            <a:avLst/>
          </a:prstGeom>
          <a:noFill/>
          <a:ln w="31750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/>
          </a:p>
        </xdr:txBody>
      </xdr:sp>
    </xdr:grpSp>
    <xdr:clientData/>
  </xdr:twoCellAnchor>
  <xdr:twoCellAnchor>
    <xdr:from>
      <xdr:col>2</xdr:col>
      <xdr:colOff>90600</xdr:colOff>
      <xdr:row>0</xdr:row>
      <xdr:rowOff>104775</xdr:rowOff>
    </xdr:from>
    <xdr:to>
      <xdr:col>2</xdr:col>
      <xdr:colOff>763800</xdr:colOff>
      <xdr:row>0</xdr:row>
      <xdr:rowOff>777975</xdr:rowOff>
    </xdr:to>
    <xdr:grpSp>
      <xdr:nvGrpSpPr>
        <xdr:cNvPr id="11" name="Группа 10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GrpSpPr>
          <a:grpSpLocks noChangeAspect="1"/>
        </xdr:cNvGrpSpPr>
      </xdr:nvGrpSpPr>
      <xdr:grpSpPr>
        <a:xfrm>
          <a:off x="3891529" y="104775"/>
          <a:ext cx="673200" cy="673200"/>
          <a:chOff x="4392000" y="3600000"/>
          <a:chExt cx="792000" cy="792000"/>
        </a:xfrm>
      </xdr:grpSpPr>
      <xdr:sp macro="" textlink="">
        <xdr:nvSpPr>
          <xdr:cNvPr id="12" name="Прямоугольник 11">
            <a:extLst>
              <a:ext uri="{FF2B5EF4-FFF2-40B4-BE49-F238E27FC236}">
                <a16:creationId xmlns:a16="http://schemas.microsoft.com/office/drawing/2014/main" id="{00000000-0008-0000-0200-00000C000000}"/>
              </a:ext>
            </a:extLst>
          </xdr:cNvPr>
          <xdr:cNvSpPr>
            <a:spLocks noChangeAspect="1"/>
          </xdr:cNvSpPr>
        </xdr:nvSpPr>
        <xdr:spPr>
          <a:xfrm>
            <a:off x="4392000" y="3600000"/>
            <a:ext cx="792000" cy="792000"/>
          </a:xfrm>
          <a:prstGeom prst="rect">
            <a:avLst/>
          </a:prstGeom>
          <a:noFill/>
          <a:ln w="31750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/>
          </a:p>
        </xdr:txBody>
      </xdr:sp>
      <xdr:pic>
        <xdr:nvPicPr>
          <xdr:cNvPr id="13" name="Picture 6">
            <a:extLst>
              <a:ext uri="{FF2B5EF4-FFF2-40B4-BE49-F238E27FC236}">
                <a16:creationId xmlns:a16="http://schemas.microsoft.com/office/drawing/2014/main" id="{00000000-0008-0000-0200-00000D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7" cstate="print"/>
          <a:srcRect l="10577"/>
          <a:stretch>
            <a:fillRect/>
          </a:stretch>
        </xdr:blipFill>
        <xdr:spPr bwMode="auto">
          <a:xfrm>
            <a:off x="4500000" y="3708000"/>
            <a:ext cx="647061" cy="6480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1</xdr:col>
      <xdr:colOff>2524200</xdr:colOff>
      <xdr:row>0</xdr:row>
      <xdr:rowOff>104775</xdr:rowOff>
    </xdr:from>
    <xdr:to>
      <xdr:col>1</xdr:col>
      <xdr:colOff>3197400</xdr:colOff>
      <xdr:row>0</xdr:row>
      <xdr:rowOff>777975</xdr:rowOff>
    </xdr:to>
    <xdr:grpSp>
      <xdr:nvGrpSpPr>
        <xdr:cNvPr id="14" name="Группа 13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GrpSpPr/>
      </xdr:nvGrpSpPr>
      <xdr:grpSpPr>
        <a:xfrm>
          <a:off x="2605843" y="104775"/>
          <a:ext cx="673200" cy="673200"/>
          <a:chOff x="3168000" y="3600000"/>
          <a:chExt cx="673200" cy="673200"/>
        </a:xfrm>
      </xdr:grpSpPr>
      <xdr:sp macro="" textlink="">
        <xdr:nvSpPr>
          <xdr:cNvPr id="15" name="Прямоугольник 14">
            <a:extLst>
              <a:ext uri="{FF2B5EF4-FFF2-40B4-BE49-F238E27FC236}">
                <a16:creationId xmlns:a16="http://schemas.microsoft.com/office/drawing/2014/main" id="{00000000-0008-0000-0200-00000F000000}"/>
              </a:ext>
            </a:extLst>
          </xdr:cNvPr>
          <xdr:cNvSpPr>
            <a:spLocks noChangeAspect="1"/>
          </xdr:cNvSpPr>
        </xdr:nvSpPr>
        <xdr:spPr>
          <a:xfrm>
            <a:off x="3168000" y="3600000"/>
            <a:ext cx="673200" cy="673200"/>
          </a:xfrm>
          <a:prstGeom prst="rect">
            <a:avLst/>
          </a:prstGeom>
          <a:noFill/>
          <a:ln w="31750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/>
          </a:p>
        </xdr:txBody>
      </xdr:sp>
      <xdr:pic>
        <xdr:nvPicPr>
          <xdr:cNvPr id="16" name="Picture 2">
            <a:extLst>
              <a:ext uri="{FF2B5EF4-FFF2-40B4-BE49-F238E27FC236}">
                <a16:creationId xmlns:a16="http://schemas.microsoft.com/office/drawing/2014/main" id="{00000000-0008-0000-0200-000010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9" cstate="print"/>
          <a:srcRect/>
          <a:stretch>
            <a:fillRect/>
          </a:stretch>
        </xdr:blipFill>
        <xdr:spPr bwMode="auto">
          <a:xfrm>
            <a:off x="3203848" y="3645024"/>
            <a:ext cx="593840" cy="6120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 editAs="oneCell">
    <xdr:from>
      <xdr:col>6</xdr:col>
      <xdr:colOff>39119</xdr:colOff>
      <xdr:row>44</xdr:row>
      <xdr:rowOff>231885</xdr:rowOff>
    </xdr:from>
    <xdr:to>
      <xdr:col>7</xdr:col>
      <xdr:colOff>415167</xdr:colOff>
      <xdr:row>48</xdr:row>
      <xdr:rowOff>14734</xdr:rowOff>
    </xdr:to>
    <xdr:pic>
      <xdr:nvPicPr>
        <xdr:cNvPr id="17" name="Picture 13"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6652190" y="11634671"/>
          <a:ext cx="548406" cy="934920"/>
        </a:xfrm>
        <a:prstGeom prst="rect">
          <a:avLst/>
        </a:prstGeom>
        <a:noFill/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3714750</xdr:colOff>
          <xdr:row>1</xdr:row>
          <xdr:rowOff>254000</xdr:rowOff>
        </xdr:from>
        <xdr:to>
          <xdr:col>5</xdr:col>
          <xdr:colOff>933450</xdr:colOff>
          <xdr:row>3</xdr:row>
          <xdr:rowOff>0</xdr:rowOff>
        </xdr:to>
        <xdr:sp macro="" textlink="">
          <xdr:nvSpPr>
            <xdr:cNvPr id="20481" name="Drop Down 1" hidden="1">
              <a:extLst>
                <a:ext uri="{63B3BB69-23CF-44E3-9099-C40C66FF867C}">
                  <a14:compatExt spid="_x0000_s20481"/>
                </a:ext>
                <a:ext uri="{FF2B5EF4-FFF2-40B4-BE49-F238E27FC236}">
                  <a16:creationId xmlns:a16="http://schemas.microsoft.com/office/drawing/2014/main" id="{00000000-0008-0000-0200-000001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2</xdr:row>
          <xdr:rowOff>247650</xdr:rowOff>
        </xdr:from>
        <xdr:to>
          <xdr:col>5</xdr:col>
          <xdr:colOff>933450</xdr:colOff>
          <xdr:row>3</xdr:row>
          <xdr:rowOff>247650</xdr:rowOff>
        </xdr:to>
        <xdr:sp macro="" textlink="">
          <xdr:nvSpPr>
            <xdr:cNvPr id="20482" name="Drop Down 2" hidden="1">
              <a:extLst>
                <a:ext uri="{63B3BB69-23CF-44E3-9099-C40C66FF867C}">
                  <a14:compatExt spid="_x0000_s20482"/>
                </a:ext>
                <a:ext uri="{FF2B5EF4-FFF2-40B4-BE49-F238E27FC236}">
                  <a16:creationId xmlns:a16="http://schemas.microsoft.com/office/drawing/2014/main" id="{00000000-0008-0000-0200-000002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6350</xdr:colOff>
          <xdr:row>3</xdr:row>
          <xdr:rowOff>247650</xdr:rowOff>
        </xdr:from>
        <xdr:to>
          <xdr:col>6</xdr:col>
          <xdr:colOff>0</xdr:colOff>
          <xdr:row>4</xdr:row>
          <xdr:rowOff>247650</xdr:rowOff>
        </xdr:to>
        <xdr:sp macro="" textlink="">
          <xdr:nvSpPr>
            <xdr:cNvPr id="20483" name="Drop Down 3" hidden="1">
              <a:extLst>
                <a:ext uri="{63B3BB69-23CF-44E3-9099-C40C66FF867C}">
                  <a14:compatExt spid="_x0000_s20483"/>
                </a:ext>
                <a:ext uri="{FF2B5EF4-FFF2-40B4-BE49-F238E27FC236}">
                  <a16:creationId xmlns:a16="http://schemas.microsoft.com/office/drawing/2014/main" id="{00000000-0008-0000-0200-000003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</xdr:row>
          <xdr:rowOff>241300</xdr:rowOff>
        </xdr:from>
        <xdr:to>
          <xdr:col>5</xdr:col>
          <xdr:colOff>933450</xdr:colOff>
          <xdr:row>5</xdr:row>
          <xdr:rowOff>241300</xdr:rowOff>
        </xdr:to>
        <xdr:sp macro="" textlink="">
          <xdr:nvSpPr>
            <xdr:cNvPr id="20484" name="Drop Down 4" hidden="1">
              <a:extLst>
                <a:ext uri="{63B3BB69-23CF-44E3-9099-C40C66FF867C}">
                  <a14:compatExt spid="_x0000_s20484"/>
                </a:ext>
                <a:ext uri="{FF2B5EF4-FFF2-40B4-BE49-F238E27FC236}">
                  <a16:creationId xmlns:a16="http://schemas.microsoft.com/office/drawing/2014/main" id="{00000000-0008-0000-0200-000004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2</xdr:col>
          <xdr:colOff>6350</xdr:colOff>
          <xdr:row>39</xdr:row>
          <xdr:rowOff>228600</xdr:rowOff>
        </xdr:from>
        <xdr:to>
          <xdr:col>6</xdr:col>
          <xdr:colOff>0</xdr:colOff>
          <xdr:row>40</xdr:row>
          <xdr:rowOff>247650</xdr:rowOff>
        </xdr:to>
        <xdr:sp macro="" textlink="">
          <xdr:nvSpPr>
            <xdr:cNvPr id="20485" name="Drop Down 5" hidden="1">
              <a:extLst>
                <a:ext uri="{63B3BB69-23CF-44E3-9099-C40C66FF867C}">
                  <a14:compatExt spid="_x0000_s20485"/>
                </a:ext>
                <a:ext uri="{FF2B5EF4-FFF2-40B4-BE49-F238E27FC236}">
                  <a16:creationId xmlns:a16="http://schemas.microsoft.com/office/drawing/2014/main" id="{00000000-0008-0000-0200-000005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2</xdr:col>
          <xdr:colOff>6350</xdr:colOff>
          <xdr:row>40</xdr:row>
          <xdr:rowOff>247650</xdr:rowOff>
        </xdr:from>
        <xdr:to>
          <xdr:col>5</xdr:col>
          <xdr:colOff>933450</xdr:colOff>
          <xdr:row>41</xdr:row>
          <xdr:rowOff>247650</xdr:rowOff>
        </xdr:to>
        <xdr:sp macro="" textlink="">
          <xdr:nvSpPr>
            <xdr:cNvPr id="20486" name="Drop Down 6" hidden="1">
              <a:extLst>
                <a:ext uri="{63B3BB69-23CF-44E3-9099-C40C66FF867C}">
                  <a14:compatExt spid="_x0000_s20486"/>
                </a:ext>
                <a:ext uri="{FF2B5EF4-FFF2-40B4-BE49-F238E27FC236}">
                  <a16:creationId xmlns:a16="http://schemas.microsoft.com/office/drawing/2014/main" id="{00000000-0008-0000-0200-000006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3708400</xdr:colOff>
          <xdr:row>45</xdr:row>
          <xdr:rowOff>304800</xdr:rowOff>
        </xdr:from>
        <xdr:to>
          <xdr:col>6</xdr:col>
          <xdr:colOff>0</xdr:colOff>
          <xdr:row>46</xdr:row>
          <xdr:rowOff>247650</xdr:rowOff>
        </xdr:to>
        <xdr:sp macro="" textlink="">
          <xdr:nvSpPr>
            <xdr:cNvPr id="20487" name="Drop Down 7" hidden="1">
              <a:extLst>
                <a:ext uri="{63B3BB69-23CF-44E3-9099-C40C66FF867C}">
                  <a14:compatExt spid="_x0000_s20487"/>
                </a:ext>
                <a:ext uri="{FF2B5EF4-FFF2-40B4-BE49-F238E27FC236}">
                  <a16:creationId xmlns:a16="http://schemas.microsoft.com/office/drawing/2014/main" id="{00000000-0008-0000-0200-000007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6350</xdr:colOff>
          <xdr:row>15</xdr:row>
          <xdr:rowOff>6350</xdr:rowOff>
        </xdr:from>
        <xdr:to>
          <xdr:col>5</xdr:col>
          <xdr:colOff>933450</xdr:colOff>
          <xdr:row>16</xdr:row>
          <xdr:rowOff>0</xdr:rowOff>
        </xdr:to>
        <xdr:sp macro="" textlink="">
          <xdr:nvSpPr>
            <xdr:cNvPr id="20489" name="Drop Down 9" hidden="1">
              <a:extLst>
                <a:ext uri="{63B3BB69-23CF-44E3-9099-C40C66FF867C}">
                  <a14:compatExt spid="_x0000_s20489"/>
                </a:ext>
                <a:ext uri="{FF2B5EF4-FFF2-40B4-BE49-F238E27FC236}">
                  <a16:creationId xmlns:a16="http://schemas.microsoft.com/office/drawing/2014/main" id="{00000000-0008-0000-0200-000009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3</xdr:col>
      <xdr:colOff>335632</xdr:colOff>
      <xdr:row>0</xdr:row>
      <xdr:rowOff>0</xdr:rowOff>
    </xdr:from>
    <xdr:to>
      <xdr:col>5</xdr:col>
      <xdr:colOff>290274</xdr:colOff>
      <xdr:row>0</xdr:row>
      <xdr:rowOff>834571</xdr:rowOff>
    </xdr:to>
    <xdr:pic>
      <xdr:nvPicPr>
        <xdr:cNvPr id="24" name="Рисунок 23" descr="Вопросы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02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3"/>
            </a:ext>
          </a:extLst>
        </a:blip>
        <a:stretch>
          <a:fillRect/>
        </a:stretch>
      </xdr:blipFill>
      <xdr:spPr>
        <a:xfrm>
          <a:off x="5125346" y="0"/>
          <a:ext cx="834571" cy="834571"/>
        </a:xfrm>
        <a:prstGeom prst="rect">
          <a:avLst/>
        </a:prstGeom>
      </xdr:spPr>
    </xdr:pic>
    <xdr:clientData/>
  </xdr:twoCellAnchor>
  <xdr:twoCellAnchor editAs="oneCell">
    <xdr:from>
      <xdr:col>7</xdr:col>
      <xdr:colOff>423457</xdr:colOff>
      <xdr:row>23</xdr:row>
      <xdr:rowOff>145140</xdr:rowOff>
    </xdr:from>
    <xdr:to>
      <xdr:col>14</xdr:col>
      <xdr:colOff>453570</xdr:colOff>
      <xdr:row>33</xdr:row>
      <xdr:rowOff>99785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08886" y="6359069"/>
          <a:ext cx="9237613" cy="2286002"/>
        </a:xfrm>
        <a:prstGeom prst="rect">
          <a:avLst/>
        </a:prstGeom>
      </xdr:spPr>
    </xdr:pic>
    <xdr:clientData/>
  </xdr:twoCellAnchor>
  <xdr:twoCellAnchor>
    <xdr:from>
      <xdr:col>6</xdr:col>
      <xdr:colOff>139249</xdr:colOff>
      <xdr:row>17</xdr:row>
      <xdr:rowOff>165279</xdr:rowOff>
    </xdr:from>
    <xdr:to>
      <xdr:col>6</xdr:col>
      <xdr:colOff>139249</xdr:colOff>
      <xdr:row>19</xdr:row>
      <xdr:rowOff>58583</xdr:rowOff>
    </xdr:to>
    <xdr:cxnSp macro="">
      <xdr:nvCxnSpPr>
        <xdr:cNvPr id="27" name="Прямая соединительная линия 26">
          <a:extLst>
            <a:ext uri="{FF2B5EF4-FFF2-40B4-BE49-F238E27FC236}">
              <a16:creationId xmlns:a16="http://schemas.microsoft.com/office/drawing/2014/main" id="{00000000-0008-0000-0200-00001B000000}"/>
            </a:ext>
          </a:extLst>
        </xdr:cNvPr>
        <xdr:cNvCxnSpPr/>
      </xdr:nvCxnSpPr>
      <xdr:spPr>
        <a:xfrm>
          <a:off x="6743249" y="5068583"/>
          <a:ext cx="0" cy="32400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145377</xdr:colOff>
      <xdr:row>18</xdr:row>
      <xdr:rowOff>78013</xdr:rowOff>
    </xdr:from>
    <xdr:to>
      <xdr:col>7</xdr:col>
      <xdr:colOff>145377</xdr:colOff>
      <xdr:row>19</xdr:row>
      <xdr:rowOff>42665</xdr:rowOff>
    </xdr:to>
    <xdr:cxnSp macro="">
      <xdr:nvCxnSpPr>
        <xdr:cNvPr id="29" name="Прямая соединительная линия 28">
          <a:extLst>
            <a:ext uri="{FF2B5EF4-FFF2-40B4-BE49-F238E27FC236}">
              <a16:creationId xmlns:a16="http://schemas.microsoft.com/office/drawing/2014/main" id="{00000000-0008-0000-0200-00001D000000}"/>
            </a:ext>
          </a:extLst>
        </xdr:cNvPr>
        <xdr:cNvCxnSpPr/>
      </xdr:nvCxnSpPr>
      <xdr:spPr>
        <a:xfrm>
          <a:off x="6920551" y="5196665"/>
          <a:ext cx="0" cy="18000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1263294</xdr:colOff>
      <xdr:row>19</xdr:row>
      <xdr:rowOff>79789</xdr:rowOff>
    </xdr:from>
    <xdr:to>
      <xdr:col>8</xdr:col>
      <xdr:colOff>579783</xdr:colOff>
      <xdr:row>20</xdr:row>
      <xdr:rowOff>121478</xdr:rowOff>
    </xdr:to>
    <xdr:sp macro="" textlink="$F$33">
      <xdr:nvSpPr>
        <xdr:cNvPr id="40" name="Прямоугольник 39">
          <a:extLst>
            <a:ext uri="{FF2B5EF4-FFF2-40B4-BE49-F238E27FC236}">
              <a16:creationId xmlns:a16="http://schemas.microsoft.com/office/drawing/2014/main" id="{00000000-0008-0000-0200-000028000000}"/>
            </a:ext>
          </a:extLst>
        </xdr:cNvPr>
        <xdr:cNvSpPr/>
      </xdr:nvSpPr>
      <xdr:spPr>
        <a:xfrm>
          <a:off x="8038468" y="5413789"/>
          <a:ext cx="1022706" cy="257037"/>
        </a:xfrm>
        <a:prstGeom prst="rect">
          <a:avLst/>
        </a:prstGeom>
        <a:noFill/>
        <a:ln w="1905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1163F0E7-1E64-44F2-ABDE-A2BB04EDA78C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0,00 мм</a:t>
          </a:fld>
          <a:endParaRPr lang="ru-RU" sz="2400" b="1"/>
        </a:p>
      </xdr:txBody>
    </xdr:sp>
    <xdr:clientData/>
  </xdr:twoCellAnchor>
  <xdr:twoCellAnchor>
    <xdr:from>
      <xdr:col>5</xdr:col>
      <xdr:colOff>872320</xdr:colOff>
      <xdr:row>18</xdr:row>
      <xdr:rowOff>209440</xdr:rowOff>
    </xdr:from>
    <xdr:to>
      <xdr:col>7</xdr:col>
      <xdr:colOff>571499</xdr:colOff>
      <xdr:row>21</xdr:row>
      <xdr:rowOff>63499</xdr:rowOff>
    </xdr:to>
    <xdr:sp macro="" textlink="$AA$75">
      <xdr:nvSpPr>
        <xdr:cNvPr id="47" name="Прямоугольник 46">
          <a:extLst>
            <a:ext uri="{FF2B5EF4-FFF2-40B4-BE49-F238E27FC236}">
              <a16:creationId xmlns:a16="http://schemas.microsoft.com/office/drawing/2014/main" id="{00000000-0008-0000-0200-00002F000000}"/>
            </a:ext>
          </a:extLst>
        </xdr:cNvPr>
        <xdr:cNvSpPr/>
      </xdr:nvSpPr>
      <xdr:spPr>
        <a:xfrm>
          <a:off x="6561920" y="5327540"/>
          <a:ext cx="816779" cy="501759"/>
        </a:xfrm>
        <a:prstGeom prst="rect">
          <a:avLst/>
        </a:prstGeom>
        <a:noFill/>
        <a:ln w="1905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DF7B5C51-C63F-46E5-A00C-20B543250A8A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0,00 мм</a:t>
          </a:fld>
          <a:endParaRPr lang="ru-RU" sz="2400" b="1"/>
        </a:p>
      </xdr:txBody>
    </xdr:sp>
    <xdr:clientData/>
  </xdr:twoCellAnchor>
  <xdr:twoCellAnchor>
    <xdr:from>
      <xdr:col>6</xdr:col>
      <xdr:colOff>133350</xdr:colOff>
      <xdr:row>19</xdr:row>
      <xdr:rowOff>43619</xdr:rowOff>
    </xdr:from>
    <xdr:to>
      <xdr:col>7</xdr:col>
      <xdr:colOff>142176</xdr:colOff>
      <xdr:row>19</xdr:row>
      <xdr:rowOff>43619</xdr:rowOff>
    </xdr:to>
    <xdr:cxnSp macro="">
      <xdr:nvCxnSpPr>
        <xdr:cNvPr id="48" name="Прямая соединительная линия 47">
          <a:extLst>
            <a:ext uri="{FF2B5EF4-FFF2-40B4-BE49-F238E27FC236}">
              <a16:creationId xmlns:a16="http://schemas.microsoft.com/office/drawing/2014/main" id="{00000000-0008-0000-0200-000030000000}"/>
            </a:ext>
          </a:extLst>
        </xdr:cNvPr>
        <xdr:cNvCxnSpPr/>
      </xdr:nvCxnSpPr>
      <xdr:spPr>
        <a:xfrm flipV="1">
          <a:off x="6737350" y="5377619"/>
          <a:ext cx="180000" cy="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485913</xdr:colOff>
      <xdr:row>17</xdr:row>
      <xdr:rowOff>187740</xdr:rowOff>
    </xdr:from>
    <xdr:to>
      <xdr:col>8</xdr:col>
      <xdr:colOff>485913</xdr:colOff>
      <xdr:row>19</xdr:row>
      <xdr:rowOff>45044</xdr:rowOff>
    </xdr:to>
    <xdr:cxnSp macro="">
      <xdr:nvCxnSpPr>
        <xdr:cNvPr id="51" name="Прямая соединительная линия 50">
          <a:extLst>
            <a:ext uri="{FF2B5EF4-FFF2-40B4-BE49-F238E27FC236}">
              <a16:creationId xmlns:a16="http://schemas.microsoft.com/office/drawing/2014/main" id="{00000000-0008-0000-0200-000033000000}"/>
            </a:ext>
          </a:extLst>
        </xdr:cNvPr>
        <xdr:cNvCxnSpPr/>
      </xdr:nvCxnSpPr>
      <xdr:spPr>
        <a:xfrm>
          <a:off x="8967304" y="5091044"/>
          <a:ext cx="0" cy="28800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1308652</xdr:colOff>
      <xdr:row>18</xdr:row>
      <xdr:rowOff>82826</xdr:rowOff>
    </xdr:from>
    <xdr:to>
      <xdr:col>7</xdr:col>
      <xdr:colOff>1308652</xdr:colOff>
      <xdr:row>19</xdr:row>
      <xdr:rowOff>47478</xdr:rowOff>
    </xdr:to>
    <xdr:cxnSp macro="">
      <xdr:nvCxnSpPr>
        <xdr:cNvPr id="52" name="Прямая соединительная линия 51">
          <a:extLst>
            <a:ext uri="{FF2B5EF4-FFF2-40B4-BE49-F238E27FC236}">
              <a16:creationId xmlns:a16="http://schemas.microsoft.com/office/drawing/2014/main" id="{00000000-0008-0000-0200-000034000000}"/>
            </a:ext>
          </a:extLst>
        </xdr:cNvPr>
        <xdr:cNvCxnSpPr/>
      </xdr:nvCxnSpPr>
      <xdr:spPr>
        <a:xfrm>
          <a:off x="8083826" y="5201478"/>
          <a:ext cx="0" cy="18000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861391</xdr:colOff>
      <xdr:row>19</xdr:row>
      <xdr:rowOff>71783</xdr:rowOff>
    </xdr:from>
    <xdr:to>
      <xdr:col>12</xdr:col>
      <xdr:colOff>1751575</xdr:colOff>
      <xdr:row>21</xdr:row>
      <xdr:rowOff>14081</xdr:rowOff>
    </xdr:to>
    <xdr:sp macro="" textlink="$F$34">
      <xdr:nvSpPr>
        <xdr:cNvPr id="64" name="Прямоугольник 63">
          <a:extLst>
            <a:ext uri="{FF2B5EF4-FFF2-40B4-BE49-F238E27FC236}">
              <a16:creationId xmlns:a16="http://schemas.microsoft.com/office/drawing/2014/main" id="{00000000-0008-0000-0200-000040000000}"/>
            </a:ext>
          </a:extLst>
        </xdr:cNvPr>
        <xdr:cNvSpPr/>
      </xdr:nvSpPr>
      <xdr:spPr>
        <a:xfrm>
          <a:off x="12920869" y="5405783"/>
          <a:ext cx="890184" cy="372994"/>
        </a:xfrm>
        <a:prstGeom prst="rect">
          <a:avLst/>
        </a:prstGeom>
        <a:noFill/>
        <a:ln w="1905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1A653EE0-4DE9-4694-8771-551A3C95413B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0,00 мм</a:t>
          </a:fld>
          <a:endParaRPr lang="ru-RU" sz="2400" b="1"/>
        </a:p>
      </xdr:txBody>
    </xdr:sp>
    <xdr:clientData/>
  </xdr:twoCellAnchor>
  <xdr:twoCellAnchor>
    <xdr:from>
      <xdr:col>6</xdr:col>
      <xdr:colOff>99393</xdr:colOff>
      <xdr:row>19</xdr:row>
      <xdr:rowOff>22086</xdr:rowOff>
    </xdr:from>
    <xdr:to>
      <xdr:col>7</xdr:col>
      <xdr:colOff>4419</xdr:colOff>
      <xdr:row>19</xdr:row>
      <xdr:rowOff>65689</xdr:rowOff>
    </xdr:to>
    <xdr:sp macro="" textlink="">
      <xdr:nvSpPr>
        <xdr:cNvPr id="71" name="Равнобедренный треугольник 70">
          <a:extLst>
            <a:ext uri="{FF2B5EF4-FFF2-40B4-BE49-F238E27FC236}">
              <a16:creationId xmlns:a16="http://schemas.microsoft.com/office/drawing/2014/main" id="{00000000-0008-0000-0200-000047000000}"/>
            </a:ext>
          </a:extLst>
        </xdr:cNvPr>
        <xdr:cNvSpPr/>
      </xdr:nvSpPr>
      <xdr:spPr>
        <a:xfrm rot="16200000">
          <a:off x="6719691" y="5339788"/>
          <a:ext cx="43603" cy="76200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7</xdr:col>
      <xdr:colOff>115956</xdr:colOff>
      <xdr:row>19</xdr:row>
      <xdr:rowOff>22087</xdr:rowOff>
    </xdr:from>
    <xdr:to>
      <xdr:col>7</xdr:col>
      <xdr:colOff>192156</xdr:colOff>
      <xdr:row>19</xdr:row>
      <xdr:rowOff>65690</xdr:rowOff>
    </xdr:to>
    <xdr:sp macro="" textlink="">
      <xdr:nvSpPr>
        <xdr:cNvPr id="72" name="Равнобедренный треугольник 71">
          <a:extLst>
            <a:ext uri="{FF2B5EF4-FFF2-40B4-BE49-F238E27FC236}">
              <a16:creationId xmlns:a16="http://schemas.microsoft.com/office/drawing/2014/main" id="{00000000-0008-0000-0200-000048000000}"/>
            </a:ext>
          </a:extLst>
        </xdr:cNvPr>
        <xdr:cNvSpPr/>
      </xdr:nvSpPr>
      <xdr:spPr>
        <a:xfrm rot="5400000">
          <a:off x="6907704" y="5339789"/>
          <a:ext cx="43603" cy="76200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7</xdr:col>
      <xdr:colOff>1303129</xdr:colOff>
      <xdr:row>19</xdr:row>
      <xdr:rowOff>49696</xdr:rowOff>
    </xdr:from>
    <xdr:to>
      <xdr:col>8</xdr:col>
      <xdr:colOff>496912</xdr:colOff>
      <xdr:row>19</xdr:row>
      <xdr:rowOff>49696</xdr:rowOff>
    </xdr:to>
    <xdr:cxnSp macro="">
      <xdr:nvCxnSpPr>
        <xdr:cNvPr id="73" name="Прямая соединительная линия 72">
          <a:extLst>
            <a:ext uri="{FF2B5EF4-FFF2-40B4-BE49-F238E27FC236}">
              <a16:creationId xmlns:a16="http://schemas.microsoft.com/office/drawing/2014/main" id="{00000000-0008-0000-0200-000049000000}"/>
            </a:ext>
          </a:extLst>
        </xdr:cNvPr>
        <xdr:cNvCxnSpPr/>
      </xdr:nvCxnSpPr>
      <xdr:spPr>
        <a:xfrm flipV="1">
          <a:off x="8078303" y="5383696"/>
          <a:ext cx="900000" cy="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1294363</xdr:colOff>
      <xdr:row>19</xdr:row>
      <xdr:rowOff>27609</xdr:rowOff>
    </xdr:from>
    <xdr:to>
      <xdr:col>7</xdr:col>
      <xdr:colOff>1370563</xdr:colOff>
      <xdr:row>19</xdr:row>
      <xdr:rowOff>71212</xdr:rowOff>
    </xdr:to>
    <xdr:sp macro="" textlink="">
      <xdr:nvSpPr>
        <xdr:cNvPr id="74" name="Равнобедренный треугольник 73">
          <a:extLst>
            <a:ext uri="{FF2B5EF4-FFF2-40B4-BE49-F238E27FC236}">
              <a16:creationId xmlns:a16="http://schemas.microsoft.com/office/drawing/2014/main" id="{00000000-0008-0000-0200-00004A000000}"/>
            </a:ext>
          </a:extLst>
        </xdr:cNvPr>
        <xdr:cNvSpPr/>
      </xdr:nvSpPr>
      <xdr:spPr>
        <a:xfrm rot="16200000">
          <a:off x="8086111" y="5345311"/>
          <a:ext cx="43603" cy="76200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8</xdr:col>
      <xdr:colOff>427593</xdr:colOff>
      <xdr:row>19</xdr:row>
      <xdr:rowOff>26778</xdr:rowOff>
    </xdr:from>
    <xdr:to>
      <xdr:col>8</xdr:col>
      <xdr:colOff>503793</xdr:colOff>
      <xdr:row>19</xdr:row>
      <xdr:rowOff>70381</xdr:rowOff>
    </xdr:to>
    <xdr:sp macro="" textlink="">
      <xdr:nvSpPr>
        <xdr:cNvPr id="75" name="Равнобедренный треугольник 74">
          <a:extLst>
            <a:ext uri="{FF2B5EF4-FFF2-40B4-BE49-F238E27FC236}">
              <a16:creationId xmlns:a16="http://schemas.microsoft.com/office/drawing/2014/main" id="{00000000-0008-0000-0200-00004B000000}"/>
            </a:ext>
          </a:extLst>
        </xdr:cNvPr>
        <xdr:cNvSpPr/>
      </xdr:nvSpPr>
      <xdr:spPr>
        <a:xfrm rot="5400000">
          <a:off x="8927491" y="5344480"/>
          <a:ext cx="43603" cy="76200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9</xdr:col>
      <xdr:colOff>93869</xdr:colOff>
      <xdr:row>17</xdr:row>
      <xdr:rowOff>60739</xdr:rowOff>
    </xdr:from>
    <xdr:to>
      <xdr:col>9</xdr:col>
      <xdr:colOff>93869</xdr:colOff>
      <xdr:row>18</xdr:row>
      <xdr:rowOff>133391</xdr:rowOff>
    </xdr:to>
    <xdr:cxnSp macro="">
      <xdr:nvCxnSpPr>
        <xdr:cNvPr id="76" name="Прямая соединительная линия 75">
          <a:extLst>
            <a:ext uri="{FF2B5EF4-FFF2-40B4-BE49-F238E27FC236}">
              <a16:creationId xmlns:a16="http://schemas.microsoft.com/office/drawing/2014/main" id="{00000000-0008-0000-0200-00004C000000}"/>
            </a:ext>
          </a:extLst>
        </xdr:cNvPr>
        <xdr:cNvCxnSpPr/>
      </xdr:nvCxnSpPr>
      <xdr:spPr>
        <a:xfrm>
          <a:off x="9469782" y="4964043"/>
          <a:ext cx="0" cy="28800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93869</xdr:colOff>
      <xdr:row>18</xdr:row>
      <xdr:rowOff>126999</xdr:rowOff>
    </xdr:from>
    <xdr:to>
      <xdr:col>10</xdr:col>
      <xdr:colOff>63347</xdr:colOff>
      <xdr:row>18</xdr:row>
      <xdr:rowOff>126999</xdr:rowOff>
    </xdr:to>
    <xdr:cxnSp macro="">
      <xdr:nvCxnSpPr>
        <xdr:cNvPr id="78" name="Прямая соединительная линия 77">
          <a:extLst>
            <a:ext uri="{FF2B5EF4-FFF2-40B4-BE49-F238E27FC236}">
              <a16:creationId xmlns:a16="http://schemas.microsoft.com/office/drawing/2014/main" id="{00000000-0008-0000-0200-00004E000000}"/>
            </a:ext>
          </a:extLst>
        </xdr:cNvPr>
        <xdr:cNvCxnSpPr/>
      </xdr:nvCxnSpPr>
      <xdr:spPr>
        <a:xfrm flipV="1">
          <a:off x="9469782" y="5245651"/>
          <a:ext cx="864000" cy="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80338</xdr:colOff>
      <xdr:row>18</xdr:row>
      <xdr:rowOff>105670</xdr:rowOff>
    </xdr:from>
    <xdr:to>
      <xdr:col>9</xdr:col>
      <xdr:colOff>156538</xdr:colOff>
      <xdr:row>18</xdr:row>
      <xdr:rowOff>149273</xdr:rowOff>
    </xdr:to>
    <xdr:sp macro="" textlink="">
      <xdr:nvSpPr>
        <xdr:cNvPr id="79" name="Равнобедренный треугольник 78">
          <a:extLst>
            <a:ext uri="{FF2B5EF4-FFF2-40B4-BE49-F238E27FC236}">
              <a16:creationId xmlns:a16="http://schemas.microsoft.com/office/drawing/2014/main" id="{00000000-0008-0000-0200-00004F000000}"/>
            </a:ext>
          </a:extLst>
        </xdr:cNvPr>
        <xdr:cNvSpPr/>
      </xdr:nvSpPr>
      <xdr:spPr>
        <a:xfrm rot="16200000">
          <a:off x="9475586" y="5207472"/>
          <a:ext cx="43603" cy="76200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10</xdr:col>
      <xdr:colOff>13462</xdr:colOff>
      <xdr:row>18</xdr:row>
      <xdr:rowOff>102496</xdr:rowOff>
    </xdr:from>
    <xdr:to>
      <xdr:col>10</xdr:col>
      <xdr:colOff>89662</xdr:colOff>
      <xdr:row>18</xdr:row>
      <xdr:rowOff>146099</xdr:rowOff>
    </xdr:to>
    <xdr:sp macro="" textlink="">
      <xdr:nvSpPr>
        <xdr:cNvPr id="80" name="Равнобедренный треугольник 79">
          <a:extLst>
            <a:ext uri="{FF2B5EF4-FFF2-40B4-BE49-F238E27FC236}">
              <a16:creationId xmlns:a16="http://schemas.microsoft.com/office/drawing/2014/main" id="{00000000-0008-0000-0200-000050000000}"/>
            </a:ext>
          </a:extLst>
        </xdr:cNvPr>
        <xdr:cNvSpPr/>
      </xdr:nvSpPr>
      <xdr:spPr>
        <a:xfrm rot="5400000">
          <a:off x="10304060" y="5204298"/>
          <a:ext cx="43603" cy="76200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9</xdr:col>
      <xdr:colOff>16566</xdr:colOff>
      <xdr:row>18</xdr:row>
      <xdr:rowOff>171173</xdr:rowOff>
    </xdr:from>
    <xdr:to>
      <xdr:col>10</xdr:col>
      <xdr:colOff>144750</xdr:colOff>
      <xdr:row>19</xdr:row>
      <xdr:rowOff>212862</xdr:rowOff>
    </xdr:to>
    <xdr:sp macro="" textlink="$F$33">
      <xdr:nvSpPr>
        <xdr:cNvPr id="81" name="Прямоугольник 80">
          <a:extLst>
            <a:ext uri="{FF2B5EF4-FFF2-40B4-BE49-F238E27FC236}">
              <a16:creationId xmlns:a16="http://schemas.microsoft.com/office/drawing/2014/main" id="{00000000-0008-0000-0200-000051000000}"/>
            </a:ext>
          </a:extLst>
        </xdr:cNvPr>
        <xdr:cNvSpPr/>
      </xdr:nvSpPr>
      <xdr:spPr>
        <a:xfrm>
          <a:off x="9392479" y="5289825"/>
          <a:ext cx="1022706" cy="257037"/>
        </a:xfrm>
        <a:prstGeom prst="rect">
          <a:avLst/>
        </a:prstGeom>
        <a:noFill/>
        <a:ln w="1905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1163F0E7-1E64-44F2-ABDE-A2BB04EDA78C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0,00 мм</a:t>
          </a:fld>
          <a:endParaRPr lang="ru-RU" sz="2400" b="1"/>
        </a:p>
      </xdr:txBody>
    </xdr:sp>
    <xdr:clientData/>
  </xdr:twoCellAnchor>
  <xdr:twoCellAnchor>
    <xdr:from>
      <xdr:col>10</xdr:col>
      <xdr:colOff>248478</xdr:colOff>
      <xdr:row>18</xdr:row>
      <xdr:rowOff>71782</xdr:rowOff>
    </xdr:from>
    <xdr:to>
      <xdr:col>10</xdr:col>
      <xdr:colOff>248478</xdr:colOff>
      <xdr:row>19</xdr:row>
      <xdr:rowOff>36434</xdr:rowOff>
    </xdr:to>
    <xdr:cxnSp macro="">
      <xdr:nvCxnSpPr>
        <xdr:cNvPr id="82" name="Прямая соединительная линия 81">
          <a:extLst>
            <a:ext uri="{FF2B5EF4-FFF2-40B4-BE49-F238E27FC236}">
              <a16:creationId xmlns:a16="http://schemas.microsoft.com/office/drawing/2014/main" id="{00000000-0008-0000-0200-000052000000}"/>
            </a:ext>
          </a:extLst>
        </xdr:cNvPr>
        <xdr:cNvCxnSpPr/>
      </xdr:nvCxnSpPr>
      <xdr:spPr>
        <a:xfrm>
          <a:off x="10518913" y="5190434"/>
          <a:ext cx="0" cy="18000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85244</xdr:colOff>
      <xdr:row>17</xdr:row>
      <xdr:rowOff>147534</xdr:rowOff>
    </xdr:from>
    <xdr:to>
      <xdr:col>10</xdr:col>
      <xdr:colOff>85244</xdr:colOff>
      <xdr:row>19</xdr:row>
      <xdr:rowOff>40838</xdr:rowOff>
    </xdr:to>
    <xdr:cxnSp macro="">
      <xdr:nvCxnSpPr>
        <xdr:cNvPr id="83" name="Прямая соединительная линия 82">
          <a:extLst>
            <a:ext uri="{FF2B5EF4-FFF2-40B4-BE49-F238E27FC236}">
              <a16:creationId xmlns:a16="http://schemas.microsoft.com/office/drawing/2014/main" id="{00000000-0008-0000-0200-000053000000}"/>
            </a:ext>
          </a:extLst>
        </xdr:cNvPr>
        <xdr:cNvCxnSpPr/>
      </xdr:nvCxnSpPr>
      <xdr:spPr>
        <a:xfrm>
          <a:off x="10364307" y="5048940"/>
          <a:ext cx="0" cy="321929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77306</xdr:colOff>
      <xdr:row>19</xdr:row>
      <xdr:rowOff>27609</xdr:rowOff>
    </xdr:from>
    <xdr:to>
      <xdr:col>10</xdr:col>
      <xdr:colOff>257306</xdr:colOff>
      <xdr:row>19</xdr:row>
      <xdr:rowOff>27609</xdr:rowOff>
    </xdr:to>
    <xdr:cxnSp macro="">
      <xdr:nvCxnSpPr>
        <xdr:cNvPr id="84" name="Прямая соединительная линия 83">
          <a:extLst>
            <a:ext uri="{FF2B5EF4-FFF2-40B4-BE49-F238E27FC236}">
              <a16:creationId xmlns:a16="http://schemas.microsoft.com/office/drawing/2014/main" id="{00000000-0008-0000-0200-000054000000}"/>
            </a:ext>
          </a:extLst>
        </xdr:cNvPr>
        <xdr:cNvCxnSpPr/>
      </xdr:nvCxnSpPr>
      <xdr:spPr>
        <a:xfrm flipV="1">
          <a:off x="10347741" y="5361609"/>
          <a:ext cx="180000" cy="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55219</xdr:colOff>
      <xdr:row>19</xdr:row>
      <xdr:rowOff>5521</xdr:rowOff>
    </xdr:from>
    <xdr:to>
      <xdr:col>10</xdr:col>
      <xdr:colOff>131419</xdr:colOff>
      <xdr:row>19</xdr:row>
      <xdr:rowOff>49124</xdr:rowOff>
    </xdr:to>
    <xdr:sp macro="" textlink="">
      <xdr:nvSpPr>
        <xdr:cNvPr id="85" name="Равнобедренный треугольник 84">
          <a:extLst>
            <a:ext uri="{FF2B5EF4-FFF2-40B4-BE49-F238E27FC236}">
              <a16:creationId xmlns:a16="http://schemas.microsoft.com/office/drawing/2014/main" id="{00000000-0008-0000-0200-000055000000}"/>
            </a:ext>
          </a:extLst>
        </xdr:cNvPr>
        <xdr:cNvSpPr/>
      </xdr:nvSpPr>
      <xdr:spPr>
        <a:xfrm rot="16200000">
          <a:off x="10341952" y="5323223"/>
          <a:ext cx="43603" cy="76200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10</xdr:col>
      <xdr:colOff>209826</xdr:colOff>
      <xdr:row>19</xdr:row>
      <xdr:rowOff>5522</xdr:rowOff>
    </xdr:from>
    <xdr:to>
      <xdr:col>10</xdr:col>
      <xdr:colOff>286026</xdr:colOff>
      <xdr:row>19</xdr:row>
      <xdr:rowOff>49125</xdr:rowOff>
    </xdr:to>
    <xdr:sp macro="" textlink="">
      <xdr:nvSpPr>
        <xdr:cNvPr id="86" name="Равнобедренный треугольник 85">
          <a:extLst>
            <a:ext uri="{FF2B5EF4-FFF2-40B4-BE49-F238E27FC236}">
              <a16:creationId xmlns:a16="http://schemas.microsoft.com/office/drawing/2014/main" id="{00000000-0008-0000-0200-000056000000}"/>
            </a:ext>
          </a:extLst>
        </xdr:cNvPr>
        <xdr:cNvSpPr/>
      </xdr:nvSpPr>
      <xdr:spPr>
        <a:xfrm rot="5400000">
          <a:off x="10496559" y="5323224"/>
          <a:ext cx="43603" cy="76200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10</xdr:col>
      <xdr:colOff>77304</xdr:colOff>
      <xdr:row>18</xdr:row>
      <xdr:rowOff>171174</xdr:rowOff>
    </xdr:from>
    <xdr:to>
      <xdr:col>10</xdr:col>
      <xdr:colOff>838200</xdr:colOff>
      <xdr:row>20</xdr:row>
      <xdr:rowOff>203200</xdr:rowOff>
    </xdr:to>
    <xdr:sp macro="" textlink="$AA$75">
      <xdr:nvSpPr>
        <xdr:cNvPr id="87" name="Прямоугольник 86">
          <a:extLst>
            <a:ext uri="{FF2B5EF4-FFF2-40B4-BE49-F238E27FC236}">
              <a16:creationId xmlns:a16="http://schemas.microsoft.com/office/drawing/2014/main" id="{00000000-0008-0000-0200-000057000000}"/>
            </a:ext>
          </a:extLst>
        </xdr:cNvPr>
        <xdr:cNvSpPr/>
      </xdr:nvSpPr>
      <xdr:spPr>
        <a:xfrm>
          <a:off x="10402404" y="5289274"/>
          <a:ext cx="760896" cy="463826"/>
        </a:xfrm>
        <a:prstGeom prst="rect">
          <a:avLst/>
        </a:prstGeom>
        <a:noFill/>
        <a:ln w="1905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B17B81FF-B3B1-46D8-8893-357F774BF480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0,00 мм</a:t>
          </a:fld>
          <a:endParaRPr lang="ru-RU" sz="2400" b="1"/>
        </a:p>
      </xdr:txBody>
    </xdr:sp>
    <xdr:clientData/>
  </xdr:twoCellAnchor>
  <xdr:twoCellAnchor>
    <xdr:from>
      <xdr:col>12</xdr:col>
      <xdr:colOff>38652</xdr:colOff>
      <xdr:row>17</xdr:row>
      <xdr:rowOff>171174</xdr:rowOff>
    </xdr:from>
    <xdr:to>
      <xdr:col>12</xdr:col>
      <xdr:colOff>38652</xdr:colOff>
      <xdr:row>19</xdr:row>
      <xdr:rowOff>64478</xdr:rowOff>
    </xdr:to>
    <xdr:cxnSp macro="">
      <xdr:nvCxnSpPr>
        <xdr:cNvPr id="88" name="Прямая соединительная линия 87">
          <a:extLst>
            <a:ext uri="{FF2B5EF4-FFF2-40B4-BE49-F238E27FC236}">
              <a16:creationId xmlns:a16="http://schemas.microsoft.com/office/drawing/2014/main" id="{00000000-0008-0000-0200-000058000000}"/>
            </a:ext>
          </a:extLst>
        </xdr:cNvPr>
        <xdr:cNvCxnSpPr/>
      </xdr:nvCxnSpPr>
      <xdr:spPr>
        <a:xfrm>
          <a:off x="12098130" y="5074478"/>
          <a:ext cx="0" cy="32400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215348</xdr:colOff>
      <xdr:row>18</xdr:row>
      <xdr:rowOff>77304</xdr:rowOff>
    </xdr:from>
    <xdr:to>
      <xdr:col>12</xdr:col>
      <xdr:colOff>215348</xdr:colOff>
      <xdr:row>19</xdr:row>
      <xdr:rowOff>41956</xdr:rowOff>
    </xdr:to>
    <xdr:cxnSp macro="">
      <xdr:nvCxnSpPr>
        <xdr:cNvPr id="89" name="Прямая соединительная линия 88">
          <a:extLst>
            <a:ext uri="{FF2B5EF4-FFF2-40B4-BE49-F238E27FC236}">
              <a16:creationId xmlns:a16="http://schemas.microsoft.com/office/drawing/2014/main" id="{00000000-0008-0000-0200-000059000000}"/>
            </a:ext>
          </a:extLst>
        </xdr:cNvPr>
        <xdr:cNvCxnSpPr/>
      </xdr:nvCxnSpPr>
      <xdr:spPr>
        <a:xfrm>
          <a:off x="12274826" y="5195956"/>
          <a:ext cx="0" cy="18000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44174</xdr:colOff>
      <xdr:row>19</xdr:row>
      <xdr:rowOff>55217</xdr:rowOff>
    </xdr:from>
    <xdr:to>
      <xdr:col>12</xdr:col>
      <xdr:colOff>224174</xdr:colOff>
      <xdr:row>19</xdr:row>
      <xdr:rowOff>55217</xdr:rowOff>
    </xdr:to>
    <xdr:cxnSp macro="">
      <xdr:nvCxnSpPr>
        <xdr:cNvPr id="90" name="Прямая соединительная линия 89">
          <a:extLst>
            <a:ext uri="{FF2B5EF4-FFF2-40B4-BE49-F238E27FC236}">
              <a16:creationId xmlns:a16="http://schemas.microsoft.com/office/drawing/2014/main" id="{00000000-0008-0000-0200-00005A000000}"/>
            </a:ext>
          </a:extLst>
        </xdr:cNvPr>
        <xdr:cNvCxnSpPr/>
      </xdr:nvCxnSpPr>
      <xdr:spPr>
        <a:xfrm flipV="1">
          <a:off x="12103652" y="5389217"/>
          <a:ext cx="180000" cy="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11046</xdr:colOff>
      <xdr:row>19</xdr:row>
      <xdr:rowOff>33130</xdr:rowOff>
    </xdr:from>
    <xdr:to>
      <xdr:col>12</xdr:col>
      <xdr:colOff>87246</xdr:colOff>
      <xdr:row>19</xdr:row>
      <xdr:rowOff>76733</xdr:rowOff>
    </xdr:to>
    <xdr:sp macro="" textlink="">
      <xdr:nvSpPr>
        <xdr:cNvPr id="91" name="Равнобедренный треугольник 90">
          <a:extLst>
            <a:ext uri="{FF2B5EF4-FFF2-40B4-BE49-F238E27FC236}">
              <a16:creationId xmlns:a16="http://schemas.microsoft.com/office/drawing/2014/main" id="{00000000-0008-0000-0200-00005B000000}"/>
            </a:ext>
          </a:extLst>
        </xdr:cNvPr>
        <xdr:cNvSpPr/>
      </xdr:nvSpPr>
      <xdr:spPr>
        <a:xfrm rot="16200000">
          <a:off x="12086822" y="5350832"/>
          <a:ext cx="43603" cy="76200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12</xdr:col>
      <xdr:colOff>171174</xdr:colOff>
      <xdr:row>19</xdr:row>
      <xdr:rowOff>33132</xdr:rowOff>
    </xdr:from>
    <xdr:to>
      <xdr:col>12</xdr:col>
      <xdr:colOff>247374</xdr:colOff>
      <xdr:row>19</xdr:row>
      <xdr:rowOff>76735</xdr:rowOff>
    </xdr:to>
    <xdr:sp macro="" textlink="">
      <xdr:nvSpPr>
        <xdr:cNvPr id="92" name="Равнобедренный треугольник 91">
          <a:extLst>
            <a:ext uri="{FF2B5EF4-FFF2-40B4-BE49-F238E27FC236}">
              <a16:creationId xmlns:a16="http://schemas.microsoft.com/office/drawing/2014/main" id="{00000000-0008-0000-0200-00005C000000}"/>
            </a:ext>
          </a:extLst>
        </xdr:cNvPr>
        <xdr:cNvSpPr/>
      </xdr:nvSpPr>
      <xdr:spPr>
        <a:xfrm rot="5400000">
          <a:off x="12246950" y="5350834"/>
          <a:ext cx="43603" cy="76200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712304</xdr:colOff>
      <xdr:row>19</xdr:row>
      <xdr:rowOff>60738</xdr:rowOff>
    </xdr:from>
    <xdr:to>
      <xdr:col>12</xdr:col>
      <xdr:colOff>711200</xdr:colOff>
      <xdr:row>21</xdr:row>
      <xdr:rowOff>101599</xdr:rowOff>
    </xdr:to>
    <xdr:sp macro="" textlink="$AA$75">
      <xdr:nvSpPr>
        <xdr:cNvPr id="93" name="Прямоугольник 92">
          <a:extLst>
            <a:ext uri="{FF2B5EF4-FFF2-40B4-BE49-F238E27FC236}">
              <a16:creationId xmlns:a16="http://schemas.microsoft.com/office/drawing/2014/main" id="{00000000-0008-0000-0200-00005D000000}"/>
            </a:ext>
          </a:extLst>
        </xdr:cNvPr>
        <xdr:cNvSpPr/>
      </xdr:nvSpPr>
      <xdr:spPr>
        <a:xfrm>
          <a:off x="11939104" y="5394738"/>
          <a:ext cx="900596" cy="472661"/>
        </a:xfrm>
        <a:prstGeom prst="rect">
          <a:avLst/>
        </a:prstGeom>
        <a:noFill/>
        <a:ln w="1905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EADAF388-8B6D-4347-AC3B-D9096C5A64B0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0,00 мм</a:t>
          </a:fld>
          <a:endParaRPr lang="ru-RU" sz="2400" b="1"/>
        </a:p>
      </xdr:txBody>
    </xdr:sp>
    <xdr:clientData/>
  </xdr:twoCellAnchor>
  <xdr:twoCellAnchor>
    <xdr:from>
      <xdr:col>12</xdr:col>
      <xdr:colOff>1501913</xdr:colOff>
      <xdr:row>17</xdr:row>
      <xdr:rowOff>165652</xdr:rowOff>
    </xdr:from>
    <xdr:to>
      <xdr:col>12</xdr:col>
      <xdr:colOff>1501913</xdr:colOff>
      <xdr:row>19</xdr:row>
      <xdr:rowOff>22956</xdr:rowOff>
    </xdr:to>
    <xdr:cxnSp macro="">
      <xdr:nvCxnSpPr>
        <xdr:cNvPr id="94" name="Прямая соединительная линия 93">
          <a:extLst>
            <a:ext uri="{FF2B5EF4-FFF2-40B4-BE49-F238E27FC236}">
              <a16:creationId xmlns:a16="http://schemas.microsoft.com/office/drawing/2014/main" id="{00000000-0008-0000-0200-00005E000000}"/>
            </a:ext>
          </a:extLst>
        </xdr:cNvPr>
        <xdr:cNvCxnSpPr/>
      </xdr:nvCxnSpPr>
      <xdr:spPr>
        <a:xfrm>
          <a:off x="13561391" y="5068956"/>
          <a:ext cx="0" cy="28800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1010479</xdr:colOff>
      <xdr:row>18</xdr:row>
      <xdr:rowOff>66261</xdr:rowOff>
    </xdr:from>
    <xdr:to>
      <xdr:col>12</xdr:col>
      <xdr:colOff>1010479</xdr:colOff>
      <xdr:row>19</xdr:row>
      <xdr:rowOff>30913</xdr:rowOff>
    </xdr:to>
    <xdr:cxnSp macro="">
      <xdr:nvCxnSpPr>
        <xdr:cNvPr id="95" name="Прямая соединительная линия 94">
          <a:extLst>
            <a:ext uri="{FF2B5EF4-FFF2-40B4-BE49-F238E27FC236}">
              <a16:creationId xmlns:a16="http://schemas.microsoft.com/office/drawing/2014/main" id="{00000000-0008-0000-0200-00005F000000}"/>
            </a:ext>
          </a:extLst>
        </xdr:cNvPr>
        <xdr:cNvCxnSpPr/>
      </xdr:nvCxnSpPr>
      <xdr:spPr>
        <a:xfrm>
          <a:off x="13069957" y="5184913"/>
          <a:ext cx="0" cy="18000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1004957</xdr:colOff>
      <xdr:row>19</xdr:row>
      <xdr:rowOff>33130</xdr:rowOff>
    </xdr:from>
    <xdr:to>
      <xdr:col>12</xdr:col>
      <xdr:colOff>1508957</xdr:colOff>
      <xdr:row>19</xdr:row>
      <xdr:rowOff>33130</xdr:rowOff>
    </xdr:to>
    <xdr:cxnSp macro="">
      <xdr:nvCxnSpPr>
        <xdr:cNvPr id="96" name="Прямая соединительная линия 95">
          <a:extLst>
            <a:ext uri="{FF2B5EF4-FFF2-40B4-BE49-F238E27FC236}">
              <a16:creationId xmlns:a16="http://schemas.microsoft.com/office/drawing/2014/main" id="{00000000-0008-0000-0200-000060000000}"/>
            </a:ext>
          </a:extLst>
        </xdr:cNvPr>
        <xdr:cNvCxnSpPr/>
      </xdr:nvCxnSpPr>
      <xdr:spPr>
        <a:xfrm flipV="1">
          <a:off x="13064435" y="5367130"/>
          <a:ext cx="504000" cy="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996946</xdr:colOff>
      <xdr:row>19</xdr:row>
      <xdr:rowOff>12632</xdr:rowOff>
    </xdr:from>
    <xdr:to>
      <xdr:col>12</xdr:col>
      <xdr:colOff>1073146</xdr:colOff>
      <xdr:row>19</xdr:row>
      <xdr:rowOff>56235</xdr:rowOff>
    </xdr:to>
    <xdr:sp macro="" textlink="">
      <xdr:nvSpPr>
        <xdr:cNvPr id="97" name="Равнобедренный треугольник 96">
          <a:extLst>
            <a:ext uri="{FF2B5EF4-FFF2-40B4-BE49-F238E27FC236}">
              <a16:creationId xmlns:a16="http://schemas.microsoft.com/office/drawing/2014/main" id="{00000000-0008-0000-0200-000061000000}"/>
            </a:ext>
          </a:extLst>
        </xdr:cNvPr>
        <xdr:cNvSpPr/>
      </xdr:nvSpPr>
      <xdr:spPr>
        <a:xfrm rot="16200000">
          <a:off x="13078244" y="5330334"/>
          <a:ext cx="43603" cy="76200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12</xdr:col>
      <xdr:colOff>1439658</xdr:colOff>
      <xdr:row>19</xdr:row>
      <xdr:rowOff>11045</xdr:rowOff>
    </xdr:from>
    <xdr:to>
      <xdr:col>12</xdr:col>
      <xdr:colOff>1515858</xdr:colOff>
      <xdr:row>19</xdr:row>
      <xdr:rowOff>54648</xdr:rowOff>
    </xdr:to>
    <xdr:sp macro="" textlink="">
      <xdr:nvSpPr>
        <xdr:cNvPr id="98" name="Равнобедренный треугольник 97">
          <a:extLst>
            <a:ext uri="{FF2B5EF4-FFF2-40B4-BE49-F238E27FC236}">
              <a16:creationId xmlns:a16="http://schemas.microsoft.com/office/drawing/2014/main" id="{00000000-0008-0000-0200-000062000000}"/>
            </a:ext>
          </a:extLst>
        </xdr:cNvPr>
        <xdr:cNvSpPr/>
      </xdr:nvSpPr>
      <xdr:spPr>
        <a:xfrm rot="5400000">
          <a:off x="13520956" y="5328747"/>
          <a:ext cx="43603" cy="76200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12</xdr:col>
      <xdr:colOff>2749827</xdr:colOff>
      <xdr:row>17</xdr:row>
      <xdr:rowOff>60740</xdr:rowOff>
    </xdr:from>
    <xdr:to>
      <xdr:col>12</xdr:col>
      <xdr:colOff>2749827</xdr:colOff>
      <xdr:row>18</xdr:row>
      <xdr:rowOff>133392</xdr:rowOff>
    </xdr:to>
    <xdr:cxnSp macro="">
      <xdr:nvCxnSpPr>
        <xdr:cNvPr id="99" name="Прямая соединительная линия 98">
          <a:extLst>
            <a:ext uri="{FF2B5EF4-FFF2-40B4-BE49-F238E27FC236}">
              <a16:creationId xmlns:a16="http://schemas.microsoft.com/office/drawing/2014/main" id="{00000000-0008-0000-0200-000063000000}"/>
            </a:ext>
          </a:extLst>
        </xdr:cNvPr>
        <xdr:cNvCxnSpPr/>
      </xdr:nvCxnSpPr>
      <xdr:spPr>
        <a:xfrm>
          <a:off x="14809305" y="4964044"/>
          <a:ext cx="0" cy="28800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2744304</xdr:colOff>
      <xdr:row>18</xdr:row>
      <xdr:rowOff>127000</xdr:rowOff>
    </xdr:from>
    <xdr:to>
      <xdr:col>12</xdr:col>
      <xdr:colOff>3248304</xdr:colOff>
      <xdr:row>18</xdr:row>
      <xdr:rowOff>127000</xdr:rowOff>
    </xdr:to>
    <xdr:cxnSp macro="">
      <xdr:nvCxnSpPr>
        <xdr:cNvPr id="101" name="Прямая соединительная линия 100">
          <a:extLst>
            <a:ext uri="{FF2B5EF4-FFF2-40B4-BE49-F238E27FC236}">
              <a16:creationId xmlns:a16="http://schemas.microsoft.com/office/drawing/2014/main" id="{00000000-0008-0000-0200-000065000000}"/>
            </a:ext>
          </a:extLst>
        </xdr:cNvPr>
        <xdr:cNvCxnSpPr/>
      </xdr:nvCxnSpPr>
      <xdr:spPr>
        <a:xfrm flipV="1">
          <a:off x="14803782" y="5245652"/>
          <a:ext cx="504000" cy="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2755349</xdr:colOff>
      <xdr:row>18</xdr:row>
      <xdr:rowOff>104083</xdr:rowOff>
    </xdr:from>
    <xdr:to>
      <xdr:col>12</xdr:col>
      <xdr:colOff>2831549</xdr:colOff>
      <xdr:row>18</xdr:row>
      <xdr:rowOff>147686</xdr:rowOff>
    </xdr:to>
    <xdr:sp macro="" textlink="">
      <xdr:nvSpPr>
        <xdr:cNvPr id="102" name="Равнобедренный треугольник 101">
          <a:extLst>
            <a:ext uri="{FF2B5EF4-FFF2-40B4-BE49-F238E27FC236}">
              <a16:creationId xmlns:a16="http://schemas.microsoft.com/office/drawing/2014/main" id="{00000000-0008-0000-0200-000066000000}"/>
            </a:ext>
          </a:extLst>
        </xdr:cNvPr>
        <xdr:cNvSpPr/>
      </xdr:nvSpPr>
      <xdr:spPr>
        <a:xfrm rot="16200000">
          <a:off x="14836647" y="5205885"/>
          <a:ext cx="43603" cy="76200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12</xdr:col>
      <xdr:colOff>3175000</xdr:colOff>
      <xdr:row>18</xdr:row>
      <xdr:rowOff>110436</xdr:rowOff>
    </xdr:from>
    <xdr:to>
      <xdr:col>12</xdr:col>
      <xdr:colOff>3251200</xdr:colOff>
      <xdr:row>18</xdr:row>
      <xdr:rowOff>154039</xdr:rowOff>
    </xdr:to>
    <xdr:sp macro="" textlink="">
      <xdr:nvSpPr>
        <xdr:cNvPr id="103" name="Равнобедренный треугольник 102">
          <a:extLst>
            <a:ext uri="{FF2B5EF4-FFF2-40B4-BE49-F238E27FC236}">
              <a16:creationId xmlns:a16="http://schemas.microsoft.com/office/drawing/2014/main" id="{00000000-0008-0000-0200-000067000000}"/>
            </a:ext>
          </a:extLst>
        </xdr:cNvPr>
        <xdr:cNvSpPr/>
      </xdr:nvSpPr>
      <xdr:spPr>
        <a:xfrm rot="5400000">
          <a:off x="15250776" y="5212790"/>
          <a:ext cx="43603" cy="76200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12</xdr:col>
      <xdr:colOff>2490302</xdr:colOff>
      <xdr:row>18</xdr:row>
      <xdr:rowOff>132522</xdr:rowOff>
    </xdr:from>
    <xdr:to>
      <xdr:col>13</xdr:col>
      <xdr:colOff>39834</xdr:colOff>
      <xdr:row>20</xdr:row>
      <xdr:rowOff>74820</xdr:rowOff>
    </xdr:to>
    <xdr:sp macro="" textlink="$F$33">
      <xdr:nvSpPr>
        <xdr:cNvPr id="104" name="Прямоугольник 103">
          <a:extLst>
            <a:ext uri="{FF2B5EF4-FFF2-40B4-BE49-F238E27FC236}">
              <a16:creationId xmlns:a16="http://schemas.microsoft.com/office/drawing/2014/main" id="{00000000-0008-0000-0200-000068000000}"/>
            </a:ext>
          </a:extLst>
        </xdr:cNvPr>
        <xdr:cNvSpPr/>
      </xdr:nvSpPr>
      <xdr:spPr>
        <a:xfrm>
          <a:off x="14549780" y="5251174"/>
          <a:ext cx="890184" cy="372994"/>
        </a:xfrm>
        <a:prstGeom prst="rect">
          <a:avLst/>
        </a:prstGeom>
        <a:noFill/>
        <a:ln w="1905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C01C3F9E-911E-4247-AF83-9CAD5DE14641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0,00 мм</a:t>
          </a:fld>
          <a:endParaRPr lang="ru-RU" sz="2400" b="1"/>
        </a:p>
      </xdr:txBody>
    </xdr:sp>
    <xdr:clientData/>
  </xdr:twoCellAnchor>
  <xdr:twoCellAnchor>
    <xdr:from>
      <xdr:col>13</xdr:col>
      <xdr:colOff>82826</xdr:colOff>
      <xdr:row>18</xdr:row>
      <xdr:rowOff>71783</xdr:rowOff>
    </xdr:from>
    <xdr:to>
      <xdr:col>13</xdr:col>
      <xdr:colOff>82826</xdr:colOff>
      <xdr:row>19</xdr:row>
      <xdr:rowOff>36435</xdr:rowOff>
    </xdr:to>
    <xdr:cxnSp macro="">
      <xdr:nvCxnSpPr>
        <xdr:cNvPr id="105" name="Прямая соединительная линия 104">
          <a:extLst>
            <a:ext uri="{FF2B5EF4-FFF2-40B4-BE49-F238E27FC236}">
              <a16:creationId xmlns:a16="http://schemas.microsoft.com/office/drawing/2014/main" id="{00000000-0008-0000-0200-000069000000}"/>
            </a:ext>
          </a:extLst>
        </xdr:cNvPr>
        <xdr:cNvCxnSpPr/>
      </xdr:nvCxnSpPr>
      <xdr:spPr>
        <a:xfrm>
          <a:off x="15482956" y="5190435"/>
          <a:ext cx="0" cy="18000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3264214</xdr:colOff>
      <xdr:row>17</xdr:row>
      <xdr:rowOff>176695</xdr:rowOff>
    </xdr:from>
    <xdr:to>
      <xdr:col>12</xdr:col>
      <xdr:colOff>3264214</xdr:colOff>
      <xdr:row>19</xdr:row>
      <xdr:rowOff>33999</xdr:rowOff>
    </xdr:to>
    <xdr:cxnSp macro="">
      <xdr:nvCxnSpPr>
        <xdr:cNvPr id="106" name="Прямая соединительная линия 105">
          <a:extLst>
            <a:ext uri="{FF2B5EF4-FFF2-40B4-BE49-F238E27FC236}">
              <a16:creationId xmlns:a16="http://schemas.microsoft.com/office/drawing/2014/main" id="{00000000-0008-0000-0200-00006A000000}"/>
            </a:ext>
          </a:extLst>
        </xdr:cNvPr>
        <xdr:cNvCxnSpPr/>
      </xdr:nvCxnSpPr>
      <xdr:spPr>
        <a:xfrm>
          <a:off x="15337152" y="5078101"/>
          <a:ext cx="0" cy="285929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3246784</xdr:colOff>
      <xdr:row>19</xdr:row>
      <xdr:rowOff>16565</xdr:rowOff>
    </xdr:from>
    <xdr:to>
      <xdr:col>13</xdr:col>
      <xdr:colOff>86132</xdr:colOff>
      <xdr:row>19</xdr:row>
      <xdr:rowOff>16565</xdr:rowOff>
    </xdr:to>
    <xdr:cxnSp macro="">
      <xdr:nvCxnSpPr>
        <xdr:cNvPr id="107" name="Прямая соединительная линия 106">
          <a:extLst>
            <a:ext uri="{FF2B5EF4-FFF2-40B4-BE49-F238E27FC236}">
              <a16:creationId xmlns:a16="http://schemas.microsoft.com/office/drawing/2014/main" id="{00000000-0008-0000-0200-00006B000000}"/>
            </a:ext>
          </a:extLst>
        </xdr:cNvPr>
        <xdr:cNvCxnSpPr/>
      </xdr:nvCxnSpPr>
      <xdr:spPr>
        <a:xfrm flipV="1">
          <a:off x="15306262" y="5350565"/>
          <a:ext cx="180000" cy="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3213653</xdr:colOff>
      <xdr:row>18</xdr:row>
      <xdr:rowOff>215347</xdr:rowOff>
    </xdr:from>
    <xdr:to>
      <xdr:col>12</xdr:col>
      <xdr:colOff>3289853</xdr:colOff>
      <xdr:row>19</xdr:row>
      <xdr:rowOff>43602</xdr:rowOff>
    </xdr:to>
    <xdr:sp macro="" textlink="">
      <xdr:nvSpPr>
        <xdr:cNvPr id="108" name="Равнобедренный треугольник 107">
          <a:extLst>
            <a:ext uri="{FF2B5EF4-FFF2-40B4-BE49-F238E27FC236}">
              <a16:creationId xmlns:a16="http://schemas.microsoft.com/office/drawing/2014/main" id="{00000000-0008-0000-0200-00006C000000}"/>
            </a:ext>
          </a:extLst>
        </xdr:cNvPr>
        <xdr:cNvSpPr/>
      </xdr:nvSpPr>
      <xdr:spPr>
        <a:xfrm rot="16200000">
          <a:off x="15297397" y="5323775"/>
          <a:ext cx="45969" cy="76200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13</xdr:col>
      <xdr:colOff>55218</xdr:colOff>
      <xdr:row>19</xdr:row>
      <xdr:rowOff>98</xdr:rowOff>
    </xdr:from>
    <xdr:to>
      <xdr:col>13</xdr:col>
      <xdr:colOff>131418</xdr:colOff>
      <xdr:row>19</xdr:row>
      <xdr:rowOff>45849</xdr:rowOff>
    </xdr:to>
    <xdr:sp macro="" textlink="">
      <xdr:nvSpPr>
        <xdr:cNvPr id="109" name="Равнобедренный треугольник 108">
          <a:extLst>
            <a:ext uri="{FF2B5EF4-FFF2-40B4-BE49-F238E27FC236}">
              <a16:creationId xmlns:a16="http://schemas.microsoft.com/office/drawing/2014/main" id="{00000000-0008-0000-0200-00006D000000}"/>
            </a:ext>
          </a:extLst>
        </xdr:cNvPr>
        <xdr:cNvSpPr/>
      </xdr:nvSpPr>
      <xdr:spPr>
        <a:xfrm rot="5400000">
          <a:off x="15480985" y="5326131"/>
          <a:ext cx="45751" cy="76200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12</xdr:col>
      <xdr:colOff>3224695</xdr:colOff>
      <xdr:row>18</xdr:row>
      <xdr:rowOff>138043</xdr:rowOff>
    </xdr:from>
    <xdr:to>
      <xdr:col>14</xdr:col>
      <xdr:colOff>154214</xdr:colOff>
      <xdr:row>20</xdr:row>
      <xdr:rowOff>199571</xdr:rowOff>
    </xdr:to>
    <xdr:sp macro="" textlink="$AA$75">
      <xdr:nvSpPr>
        <xdr:cNvPr id="110" name="Прямоугольник 109">
          <a:extLst>
            <a:ext uri="{FF2B5EF4-FFF2-40B4-BE49-F238E27FC236}">
              <a16:creationId xmlns:a16="http://schemas.microsoft.com/office/drawing/2014/main" id="{00000000-0008-0000-0200-00006E000000}"/>
            </a:ext>
          </a:extLst>
        </xdr:cNvPr>
        <xdr:cNvSpPr/>
      </xdr:nvSpPr>
      <xdr:spPr>
        <a:xfrm>
          <a:off x="15307838" y="5263400"/>
          <a:ext cx="839305" cy="496957"/>
        </a:xfrm>
        <a:prstGeom prst="rect">
          <a:avLst/>
        </a:prstGeom>
        <a:noFill/>
        <a:ln w="1905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1BFF0A53-8C8E-42C2-8FC7-3F99A086E707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0,00 мм</a:t>
          </a:fld>
          <a:endParaRPr lang="ru-RU" sz="2400" b="1"/>
        </a:p>
      </xdr:txBody>
    </xdr:sp>
    <xdr:clientData/>
  </xdr:twoCellAnchor>
  <xdr:twoCellAnchor>
    <xdr:from>
      <xdr:col>10</xdr:col>
      <xdr:colOff>306404</xdr:colOff>
      <xdr:row>36</xdr:row>
      <xdr:rowOff>26234</xdr:rowOff>
    </xdr:from>
    <xdr:to>
      <xdr:col>11</xdr:col>
      <xdr:colOff>475024</xdr:colOff>
      <xdr:row>38</xdr:row>
      <xdr:rowOff>12146</xdr:rowOff>
    </xdr:to>
    <xdr:sp macro="" textlink="$AC$46">
      <xdr:nvSpPr>
        <xdr:cNvPr id="124" name="Прямоугольник 123">
          <a:extLst>
            <a:ext uri="{FF2B5EF4-FFF2-40B4-BE49-F238E27FC236}">
              <a16:creationId xmlns:a16="http://schemas.microsoft.com/office/drawing/2014/main" id="{00000000-0008-0000-0200-00007C000000}"/>
            </a:ext>
          </a:extLst>
        </xdr:cNvPr>
        <xdr:cNvSpPr/>
      </xdr:nvSpPr>
      <xdr:spPr>
        <a:xfrm>
          <a:off x="10576839" y="9214408"/>
          <a:ext cx="1063142" cy="493912"/>
        </a:xfrm>
        <a:prstGeom prst="rect">
          <a:avLst/>
        </a:prstGeom>
        <a:noFill/>
        <a:ln w="1905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BD5CF500-9309-4F6E-9B7B-720E9913095E}" type="TxLink">
            <a:rPr lang="en-US" sz="14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min.45 mm</a:t>
          </a:fld>
          <a:endParaRPr lang="ru-RU" sz="1400" b="1"/>
        </a:p>
      </xdr:txBody>
    </xdr:sp>
    <xdr:clientData/>
  </xdr:twoCellAnchor>
  <xdr:twoCellAnchor>
    <xdr:from>
      <xdr:col>7</xdr:col>
      <xdr:colOff>1105111</xdr:colOff>
      <xdr:row>36</xdr:row>
      <xdr:rowOff>102026</xdr:rowOff>
    </xdr:from>
    <xdr:to>
      <xdr:col>8</xdr:col>
      <xdr:colOff>357413</xdr:colOff>
      <xdr:row>37</xdr:row>
      <xdr:rowOff>159657</xdr:rowOff>
    </xdr:to>
    <xdr:sp macro="" textlink="$F$30">
      <xdr:nvSpPr>
        <xdr:cNvPr id="132" name="Прямоугольник 131">
          <a:extLst>
            <a:ext uri="{FF2B5EF4-FFF2-40B4-BE49-F238E27FC236}">
              <a16:creationId xmlns:a16="http://schemas.microsoft.com/office/drawing/2014/main" id="{00000000-0008-0000-0200-000084000000}"/>
            </a:ext>
          </a:extLst>
        </xdr:cNvPr>
        <xdr:cNvSpPr/>
      </xdr:nvSpPr>
      <xdr:spPr>
        <a:xfrm>
          <a:off x="7879654" y="9333112"/>
          <a:ext cx="961359" cy="311631"/>
        </a:xfrm>
        <a:prstGeom prst="rect">
          <a:avLst/>
        </a:prstGeom>
        <a:noFill/>
        <a:ln w="1905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0D087012-EFCA-4CE4-AA44-20D7DCBD62EB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0,00 мм</a:t>
          </a:fld>
          <a:endParaRPr lang="ru-RU" sz="2400" b="1"/>
        </a:p>
      </xdr:txBody>
    </xdr:sp>
    <xdr:clientData/>
  </xdr:twoCellAnchor>
  <xdr:twoCellAnchor>
    <xdr:from>
      <xdr:col>10</xdr:col>
      <xdr:colOff>674648</xdr:colOff>
      <xdr:row>40</xdr:row>
      <xdr:rowOff>94823</xdr:rowOff>
    </xdr:from>
    <xdr:to>
      <xdr:col>11</xdr:col>
      <xdr:colOff>528706</xdr:colOff>
      <xdr:row>52</xdr:row>
      <xdr:rowOff>108343</xdr:rowOff>
    </xdr:to>
    <xdr:sp macro="" textlink="$F$10">
      <xdr:nvSpPr>
        <xdr:cNvPr id="137" name="Прямоугольник 136">
          <a:extLst>
            <a:ext uri="{FF2B5EF4-FFF2-40B4-BE49-F238E27FC236}">
              <a16:creationId xmlns:a16="http://schemas.microsoft.com/office/drawing/2014/main" id="{00000000-0008-0000-0200-000089000000}"/>
            </a:ext>
          </a:extLst>
        </xdr:cNvPr>
        <xdr:cNvSpPr/>
      </xdr:nvSpPr>
      <xdr:spPr>
        <a:xfrm rot="16200000">
          <a:off x="9692514" y="11538611"/>
          <a:ext cx="3256904" cy="747943"/>
        </a:xfrm>
        <a:prstGeom prst="rect">
          <a:avLst/>
        </a:prstGeom>
        <a:noFill/>
        <a:ln w="1905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F0552B34-ECEF-403B-B917-05AC41C8DC50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 </a:t>
          </a:fld>
          <a:endParaRPr lang="ru-RU" sz="2400" b="1"/>
        </a:p>
      </xdr:txBody>
    </xdr:sp>
    <xdr:clientData/>
  </xdr:twoCellAnchor>
  <xdr:twoCellAnchor>
    <xdr:from>
      <xdr:col>9</xdr:col>
      <xdr:colOff>448930</xdr:colOff>
      <xdr:row>52</xdr:row>
      <xdr:rowOff>125418</xdr:rowOff>
    </xdr:from>
    <xdr:to>
      <xdr:col>10</xdr:col>
      <xdr:colOff>255951</xdr:colOff>
      <xdr:row>54</xdr:row>
      <xdr:rowOff>127768</xdr:rowOff>
    </xdr:to>
    <xdr:sp macro="" textlink="$F$15">
      <xdr:nvSpPr>
        <xdr:cNvPr id="143" name="Прямоугольник 142">
          <a:extLst>
            <a:ext uri="{FF2B5EF4-FFF2-40B4-BE49-F238E27FC236}">
              <a16:creationId xmlns:a16="http://schemas.microsoft.com/office/drawing/2014/main" id="{00000000-0008-0000-0200-00008F000000}"/>
            </a:ext>
          </a:extLst>
        </xdr:cNvPr>
        <xdr:cNvSpPr/>
      </xdr:nvSpPr>
      <xdr:spPr>
        <a:xfrm>
          <a:off x="9827392" y="13558110"/>
          <a:ext cx="700905" cy="373581"/>
        </a:xfrm>
        <a:prstGeom prst="rect">
          <a:avLst/>
        </a:prstGeom>
        <a:noFill/>
        <a:ln w="1905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A4D76DBB-B622-4EC3-AAC1-21AD963E1D61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 </a:t>
          </a:fld>
          <a:endParaRPr lang="ru-RU" sz="2400" b="1"/>
        </a:p>
      </xdr:txBody>
    </xdr:sp>
    <xdr:clientData/>
  </xdr:twoCellAnchor>
  <xdr:twoCellAnchor>
    <xdr:from>
      <xdr:col>7</xdr:col>
      <xdr:colOff>952500</xdr:colOff>
      <xdr:row>54</xdr:row>
      <xdr:rowOff>120391</xdr:rowOff>
    </xdr:from>
    <xdr:to>
      <xdr:col>8</xdr:col>
      <xdr:colOff>777242</xdr:colOff>
      <xdr:row>56</xdr:row>
      <xdr:rowOff>116391</xdr:rowOff>
    </xdr:to>
    <xdr:sp macro="" textlink="$F$31">
      <xdr:nvSpPr>
        <xdr:cNvPr id="152" name="Прямоугольник 151">
          <a:extLst>
            <a:ext uri="{FF2B5EF4-FFF2-40B4-BE49-F238E27FC236}">
              <a16:creationId xmlns:a16="http://schemas.microsoft.com/office/drawing/2014/main" id="{00000000-0008-0000-0200-000098000000}"/>
            </a:ext>
          </a:extLst>
        </xdr:cNvPr>
        <xdr:cNvSpPr/>
      </xdr:nvSpPr>
      <xdr:spPr>
        <a:xfrm>
          <a:off x="7727462" y="13924314"/>
          <a:ext cx="1534357" cy="367231"/>
        </a:xfrm>
        <a:prstGeom prst="rect">
          <a:avLst/>
        </a:prstGeom>
        <a:noFill/>
        <a:ln w="1905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52072926-E62D-4FED-A509-09DE286DE70C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0,00 мм</a:t>
          </a:fld>
          <a:endParaRPr lang="ru-RU" sz="2400" b="1"/>
        </a:p>
      </xdr:txBody>
    </xdr:sp>
    <xdr:clientData/>
  </xdr:twoCellAnchor>
  <xdr:twoCellAnchor>
    <xdr:from>
      <xdr:col>7</xdr:col>
      <xdr:colOff>1073751</xdr:colOff>
      <xdr:row>43</xdr:row>
      <xdr:rowOff>219807</xdr:rowOff>
    </xdr:from>
    <xdr:to>
      <xdr:col>7</xdr:col>
      <xdr:colOff>1526524</xdr:colOff>
      <xdr:row>48</xdr:row>
      <xdr:rowOff>50588</xdr:rowOff>
    </xdr:to>
    <xdr:sp macro="" textlink="$C$19">
      <xdr:nvSpPr>
        <xdr:cNvPr id="158" name="Прямоугольник 157">
          <a:extLst>
            <a:ext uri="{FF2B5EF4-FFF2-40B4-BE49-F238E27FC236}">
              <a16:creationId xmlns:a16="http://schemas.microsoft.com/office/drawing/2014/main" id="{00000000-0008-0000-0200-00009E000000}"/>
            </a:ext>
          </a:extLst>
        </xdr:cNvPr>
        <xdr:cNvSpPr/>
      </xdr:nvSpPr>
      <xdr:spPr>
        <a:xfrm rot="16200000">
          <a:off x="7458767" y="11692945"/>
          <a:ext cx="1232666" cy="452773"/>
        </a:xfrm>
        <a:prstGeom prst="rect">
          <a:avLst/>
        </a:prstGeom>
        <a:noFill/>
        <a:ln w="1905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E5DF7CBE-56F9-45C3-94CC-DC35E85BD535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0,00 мм</a:t>
          </a:fld>
          <a:endParaRPr lang="ru-RU" sz="2400" b="1"/>
        </a:p>
      </xdr:txBody>
    </xdr:sp>
    <xdr:clientData/>
  </xdr:twoCellAnchor>
  <xdr:twoCellAnchor>
    <xdr:from>
      <xdr:col>10</xdr:col>
      <xdr:colOff>970643</xdr:colOff>
      <xdr:row>56</xdr:row>
      <xdr:rowOff>226786</xdr:rowOff>
    </xdr:from>
    <xdr:to>
      <xdr:col>10</xdr:col>
      <xdr:colOff>1439776</xdr:colOff>
      <xdr:row>56</xdr:row>
      <xdr:rowOff>226786</xdr:rowOff>
    </xdr:to>
    <xdr:cxnSp macro="">
      <xdr:nvCxnSpPr>
        <xdr:cNvPr id="161" name="Прямая соединительная линия 160">
          <a:extLst>
            <a:ext uri="{FF2B5EF4-FFF2-40B4-BE49-F238E27FC236}">
              <a16:creationId xmlns:a16="http://schemas.microsoft.com/office/drawing/2014/main" id="{00000000-0008-0000-0200-0000A1000000}"/>
            </a:ext>
          </a:extLst>
        </xdr:cNvPr>
        <xdr:cNvCxnSpPr/>
      </xdr:nvCxnSpPr>
      <xdr:spPr>
        <a:xfrm flipV="1">
          <a:off x="7756072" y="10731500"/>
          <a:ext cx="469133" cy="0"/>
        </a:xfrm>
        <a:prstGeom prst="line">
          <a:avLst/>
        </a:prstGeom>
        <a:ln w="1905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309492</xdr:colOff>
      <xdr:row>56</xdr:row>
      <xdr:rowOff>96621</xdr:rowOff>
    </xdr:from>
    <xdr:to>
      <xdr:col>9</xdr:col>
      <xdr:colOff>236921</xdr:colOff>
      <xdr:row>59</xdr:row>
      <xdr:rowOff>84828</xdr:rowOff>
    </xdr:to>
    <xdr:sp macro="" textlink="$AC$47">
      <xdr:nvSpPr>
        <xdr:cNvPr id="164" name="Прямоугольник 163">
          <a:extLst>
            <a:ext uri="{FF2B5EF4-FFF2-40B4-BE49-F238E27FC236}">
              <a16:creationId xmlns:a16="http://schemas.microsoft.com/office/drawing/2014/main" id="{00000000-0008-0000-0200-0000A4000000}"/>
            </a:ext>
          </a:extLst>
        </xdr:cNvPr>
        <xdr:cNvSpPr/>
      </xdr:nvSpPr>
      <xdr:spPr>
        <a:xfrm>
          <a:off x="8794069" y="14271775"/>
          <a:ext cx="821314" cy="545053"/>
        </a:xfrm>
        <a:prstGeom prst="rect">
          <a:avLst/>
        </a:prstGeom>
        <a:noFill/>
        <a:ln w="1905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8D6B443D-E3EA-46C6-9D34-04DE4D35DDD2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min.65 mm</a:t>
          </a:fld>
          <a:endParaRPr lang="ru-RU" sz="1400" b="1"/>
        </a:p>
      </xdr:txBody>
    </xdr:sp>
    <xdr:clientData/>
  </xdr:twoCellAnchor>
  <xdr:twoCellAnchor>
    <xdr:from>
      <xdr:col>7</xdr:col>
      <xdr:colOff>488042</xdr:colOff>
      <xdr:row>31</xdr:row>
      <xdr:rowOff>114301</xdr:rowOff>
    </xdr:from>
    <xdr:to>
      <xdr:col>7</xdr:col>
      <xdr:colOff>488042</xdr:colOff>
      <xdr:row>33</xdr:row>
      <xdr:rowOff>38873</xdr:rowOff>
    </xdr:to>
    <xdr:cxnSp macro="">
      <xdr:nvCxnSpPr>
        <xdr:cNvPr id="203" name="Прямая соединительная линия 202">
          <a:extLst>
            <a:ext uri="{FF2B5EF4-FFF2-40B4-BE49-F238E27FC236}">
              <a16:creationId xmlns:a16="http://schemas.microsoft.com/office/drawing/2014/main" id="{00000000-0008-0000-0200-0000CB000000}"/>
            </a:ext>
          </a:extLst>
        </xdr:cNvPr>
        <xdr:cNvCxnSpPr/>
      </xdr:nvCxnSpPr>
      <xdr:spPr>
        <a:xfrm flipH="1">
          <a:off x="7262585" y="8220530"/>
          <a:ext cx="0" cy="36000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627744</xdr:colOff>
      <xdr:row>31</xdr:row>
      <xdr:rowOff>123371</xdr:rowOff>
    </xdr:from>
    <xdr:to>
      <xdr:col>7</xdr:col>
      <xdr:colOff>627744</xdr:colOff>
      <xdr:row>33</xdr:row>
      <xdr:rowOff>47943</xdr:rowOff>
    </xdr:to>
    <xdr:cxnSp macro="">
      <xdr:nvCxnSpPr>
        <xdr:cNvPr id="204" name="Прямая соединительная линия 203">
          <a:extLst>
            <a:ext uri="{FF2B5EF4-FFF2-40B4-BE49-F238E27FC236}">
              <a16:creationId xmlns:a16="http://schemas.microsoft.com/office/drawing/2014/main" id="{00000000-0008-0000-0200-0000CC000000}"/>
            </a:ext>
          </a:extLst>
        </xdr:cNvPr>
        <xdr:cNvCxnSpPr/>
      </xdr:nvCxnSpPr>
      <xdr:spPr>
        <a:xfrm flipH="1">
          <a:off x="7402287" y="8229600"/>
          <a:ext cx="0" cy="36000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482600</xdr:colOff>
      <xdr:row>33</xdr:row>
      <xdr:rowOff>36285</xdr:rowOff>
    </xdr:from>
    <xdr:to>
      <xdr:col>7</xdr:col>
      <xdr:colOff>626600</xdr:colOff>
      <xdr:row>33</xdr:row>
      <xdr:rowOff>36285</xdr:rowOff>
    </xdr:to>
    <xdr:cxnSp macro="">
      <xdr:nvCxnSpPr>
        <xdr:cNvPr id="205" name="Прямая соединительная линия 204">
          <a:extLst>
            <a:ext uri="{FF2B5EF4-FFF2-40B4-BE49-F238E27FC236}">
              <a16:creationId xmlns:a16="http://schemas.microsoft.com/office/drawing/2014/main" id="{00000000-0008-0000-0200-0000CD000000}"/>
            </a:ext>
          </a:extLst>
        </xdr:cNvPr>
        <xdr:cNvCxnSpPr/>
      </xdr:nvCxnSpPr>
      <xdr:spPr>
        <a:xfrm>
          <a:off x="7257143" y="8577942"/>
          <a:ext cx="144000" cy="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458527</xdr:colOff>
      <xdr:row>33</xdr:row>
      <xdr:rowOff>9559</xdr:rowOff>
    </xdr:from>
    <xdr:to>
      <xdr:col>7</xdr:col>
      <xdr:colOff>535762</xdr:colOff>
      <xdr:row>33</xdr:row>
      <xdr:rowOff>53162</xdr:rowOff>
    </xdr:to>
    <xdr:sp macro="" textlink="">
      <xdr:nvSpPr>
        <xdr:cNvPr id="207" name="Равнобедренный треугольник 206">
          <a:extLst>
            <a:ext uri="{FF2B5EF4-FFF2-40B4-BE49-F238E27FC236}">
              <a16:creationId xmlns:a16="http://schemas.microsoft.com/office/drawing/2014/main" id="{00000000-0008-0000-0200-0000CF000000}"/>
            </a:ext>
          </a:extLst>
        </xdr:cNvPr>
        <xdr:cNvSpPr/>
      </xdr:nvSpPr>
      <xdr:spPr>
        <a:xfrm rot="16200000">
          <a:off x="7249886" y="8534400"/>
          <a:ext cx="43603" cy="77235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7</xdr:col>
      <xdr:colOff>587830</xdr:colOff>
      <xdr:row>33</xdr:row>
      <xdr:rowOff>10887</xdr:rowOff>
    </xdr:from>
    <xdr:to>
      <xdr:col>7</xdr:col>
      <xdr:colOff>665065</xdr:colOff>
      <xdr:row>33</xdr:row>
      <xdr:rowOff>54490</xdr:rowOff>
    </xdr:to>
    <xdr:sp macro="" textlink="">
      <xdr:nvSpPr>
        <xdr:cNvPr id="208" name="Равнобедренный треугольник 207">
          <a:extLst>
            <a:ext uri="{FF2B5EF4-FFF2-40B4-BE49-F238E27FC236}">
              <a16:creationId xmlns:a16="http://schemas.microsoft.com/office/drawing/2014/main" id="{00000000-0008-0000-0200-0000D0000000}"/>
            </a:ext>
          </a:extLst>
        </xdr:cNvPr>
        <xdr:cNvSpPr/>
      </xdr:nvSpPr>
      <xdr:spPr>
        <a:xfrm rot="5400000">
          <a:off x="7379189" y="8535728"/>
          <a:ext cx="43603" cy="77235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7</xdr:col>
      <xdr:colOff>272148</xdr:colOff>
      <xdr:row>31</xdr:row>
      <xdr:rowOff>119742</xdr:rowOff>
    </xdr:from>
    <xdr:to>
      <xdr:col>7</xdr:col>
      <xdr:colOff>488148</xdr:colOff>
      <xdr:row>31</xdr:row>
      <xdr:rowOff>119742</xdr:rowOff>
    </xdr:to>
    <xdr:cxnSp macro="">
      <xdr:nvCxnSpPr>
        <xdr:cNvPr id="209" name="Прямая соединительная линия 208">
          <a:extLst>
            <a:ext uri="{FF2B5EF4-FFF2-40B4-BE49-F238E27FC236}">
              <a16:creationId xmlns:a16="http://schemas.microsoft.com/office/drawing/2014/main" id="{00000000-0008-0000-0200-0000D1000000}"/>
            </a:ext>
          </a:extLst>
        </xdr:cNvPr>
        <xdr:cNvCxnSpPr/>
      </xdr:nvCxnSpPr>
      <xdr:spPr>
        <a:xfrm>
          <a:off x="7046691" y="8225971"/>
          <a:ext cx="216000" cy="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264886</xdr:colOff>
      <xdr:row>23</xdr:row>
      <xdr:rowOff>214085</xdr:rowOff>
    </xdr:from>
    <xdr:to>
      <xdr:col>7</xdr:col>
      <xdr:colOff>480886</xdr:colOff>
      <xdr:row>23</xdr:row>
      <xdr:rowOff>214085</xdr:rowOff>
    </xdr:to>
    <xdr:cxnSp macro="">
      <xdr:nvCxnSpPr>
        <xdr:cNvPr id="211" name="Прямая соединительная линия 210">
          <a:extLst>
            <a:ext uri="{FF2B5EF4-FFF2-40B4-BE49-F238E27FC236}">
              <a16:creationId xmlns:a16="http://schemas.microsoft.com/office/drawing/2014/main" id="{00000000-0008-0000-0200-0000D3000000}"/>
            </a:ext>
          </a:extLst>
        </xdr:cNvPr>
        <xdr:cNvCxnSpPr/>
      </xdr:nvCxnSpPr>
      <xdr:spPr>
        <a:xfrm>
          <a:off x="7039429" y="6426199"/>
          <a:ext cx="216000" cy="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272142</xdr:colOff>
      <xdr:row>23</xdr:row>
      <xdr:rowOff>210457</xdr:rowOff>
    </xdr:from>
    <xdr:to>
      <xdr:col>7</xdr:col>
      <xdr:colOff>272142</xdr:colOff>
      <xdr:row>31</xdr:row>
      <xdr:rowOff>116342</xdr:rowOff>
    </xdr:to>
    <xdr:cxnSp macro="">
      <xdr:nvCxnSpPr>
        <xdr:cNvPr id="213" name="Прямая соединительная линия 212">
          <a:extLst>
            <a:ext uri="{FF2B5EF4-FFF2-40B4-BE49-F238E27FC236}">
              <a16:creationId xmlns:a16="http://schemas.microsoft.com/office/drawing/2014/main" id="{00000000-0008-0000-0200-0000D5000000}"/>
            </a:ext>
          </a:extLst>
        </xdr:cNvPr>
        <xdr:cNvCxnSpPr/>
      </xdr:nvCxnSpPr>
      <xdr:spPr>
        <a:xfrm flipH="1">
          <a:off x="7046685" y="6422571"/>
          <a:ext cx="0" cy="180000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249043</xdr:colOff>
      <xdr:row>31</xdr:row>
      <xdr:rowOff>37612</xdr:rowOff>
    </xdr:from>
    <xdr:to>
      <xdr:col>7</xdr:col>
      <xdr:colOff>292646</xdr:colOff>
      <xdr:row>31</xdr:row>
      <xdr:rowOff>114847</xdr:rowOff>
    </xdr:to>
    <xdr:sp macro="" textlink="">
      <xdr:nvSpPr>
        <xdr:cNvPr id="214" name="Равнобедренный треугольник 213">
          <a:extLst>
            <a:ext uri="{FF2B5EF4-FFF2-40B4-BE49-F238E27FC236}">
              <a16:creationId xmlns:a16="http://schemas.microsoft.com/office/drawing/2014/main" id="{00000000-0008-0000-0200-0000D6000000}"/>
            </a:ext>
          </a:extLst>
        </xdr:cNvPr>
        <xdr:cNvSpPr/>
      </xdr:nvSpPr>
      <xdr:spPr>
        <a:xfrm rot="10800000">
          <a:off x="7023586" y="8143841"/>
          <a:ext cx="43603" cy="77235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7</xdr:col>
      <xdr:colOff>250371</xdr:colOff>
      <xdr:row>23</xdr:row>
      <xdr:rowOff>214086</xdr:rowOff>
    </xdr:from>
    <xdr:to>
      <xdr:col>7</xdr:col>
      <xdr:colOff>293974</xdr:colOff>
      <xdr:row>24</xdr:row>
      <xdr:rowOff>73606</xdr:rowOff>
    </xdr:to>
    <xdr:sp macro="" textlink="">
      <xdr:nvSpPr>
        <xdr:cNvPr id="215" name="Равнобедренный треугольник 214">
          <a:extLst>
            <a:ext uri="{FF2B5EF4-FFF2-40B4-BE49-F238E27FC236}">
              <a16:creationId xmlns:a16="http://schemas.microsoft.com/office/drawing/2014/main" id="{00000000-0008-0000-0200-0000D7000000}"/>
            </a:ext>
          </a:extLst>
        </xdr:cNvPr>
        <xdr:cNvSpPr/>
      </xdr:nvSpPr>
      <xdr:spPr>
        <a:xfrm>
          <a:off x="7024914" y="6426200"/>
          <a:ext cx="43603" cy="77235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7</xdr:col>
      <xdr:colOff>486229</xdr:colOff>
      <xdr:row>22</xdr:row>
      <xdr:rowOff>7260</xdr:rowOff>
    </xdr:from>
    <xdr:to>
      <xdr:col>7</xdr:col>
      <xdr:colOff>486229</xdr:colOff>
      <xdr:row>24</xdr:row>
      <xdr:rowOff>3831</xdr:rowOff>
    </xdr:to>
    <xdr:cxnSp macro="">
      <xdr:nvCxnSpPr>
        <xdr:cNvPr id="216" name="Прямая соединительная линия 215">
          <a:extLst>
            <a:ext uri="{FF2B5EF4-FFF2-40B4-BE49-F238E27FC236}">
              <a16:creationId xmlns:a16="http://schemas.microsoft.com/office/drawing/2014/main" id="{00000000-0008-0000-0200-0000D8000000}"/>
            </a:ext>
          </a:extLst>
        </xdr:cNvPr>
        <xdr:cNvCxnSpPr/>
      </xdr:nvCxnSpPr>
      <xdr:spPr>
        <a:xfrm>
          <a:off x="7260772" y="6001660"/>
          <a:ext cx="0" cy="43200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631372</xdr:colOff>
      <xdr:row>23</xdr:row>
      <xdr:rowOff>29030</xdr:rowOff>
    </xdr:from>
    <xdr:to>
      <xdr:col>7</xdr:col>
      <xdr:colOff>631372</xdr:colOff>
      <xdr:row>23</xdr:row>
      <xdr:rowOff>211231</xdr:rowOff>
    </xdr:to>
    <xdr:cxnSp macro="">
      <xdr:nvCxnSpPr>
        <xdr:cNvPr id="218" name="Прямая соединительная линия 217">
          <a:extLst>
            <a:ext uri="{FF2B5EF4-FFF2-40B4-BE49-F238E27FC236}">
              <a16:creationId xmlns:a16="http://schemas.microsoft.com/office/drawing/2014/main" id="{00000000-0008-0000-0200-0000DA000000}"/>
            </a:ext>
          </a:extLst>
        </xdr:cNvPr>
        <xdr:cNvCxnSpPr/>
      </xdr:nvCxnSpPr>
      <xdr:spPr>
        <a:xfrm>
          <a:off x="7405915" y="6241144"/>
          <a:ext cx="0" cy="182201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489858</xdr:colOff>
      <xdr:row>23</xdr:row>
      <xdr:rowOff>39914</xdr:rowOff>
    </xdr:from>
    <xdr:to>
      <xdr:col>7</xdr:col>
      <xdr:colOff>633858</xdr:colOff>
      <xdr:row>23</xdr:row>
      <xdr:rowOff>39914</xdr:rowOff>
    </xdr:to>
    <xdr:cxnSp macro="">
      <xdr:nvCxnSpPr>
        <xdr:cNvPr id="219" name="Прямая соединительная линия 218">
          <a:extLst>
            <a:ext uri="{FF2B5EF4-FFF2-40B4-BE49-F238E27FC236}">
              <a16:creationId xmlns:a16="http://schemas.microsoft.com/office/drawing/2014/main" id="{00000000-0008-0000-0200-0000DB000000}"/>
            </a:ext>
          </a:extLst>
        </xdr:cNvPr>
        <xdr:cNvCxnSpPr/>
      </xdr:nvCxnSpPr>
      <xdr:spPr>
        <a:xfrm>
          <a:off x="7264401" y="6252028"/>
          <a:ext cx="144000" cy="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458527</xdr:colOff>
      <xdr:row>23</xdr:row>
      <xdr:rowOff>16816</xdr:rowOff>
    </xdr:from>
    <xdr:to>
      <xdr:col>7</xdr:col>
      <xdr:colOff>535762</xdr:colOff>
      <xdr:row>23</xdr:row>
      <xdr:rowOff>60419</xdr:rowOff>
    </xdr:to>
    <xdr:sp macro="" textlink="">
      <xdr:nvSpPr>
        <xdr:cNvPr id="220" name="Равнобедренный треугольник 219">
          <a:extLst>
            <a:ext uri="{FF2B5EF4-FFF2-40B4-BE49-F238E27FC236}">
              <a16:creationId xmlns:a16="http://schemas.microsoft.com/office/drawing/2014/main" id="{00000000-0008-0000-0200-0000DC000000}"/>
            </a:ext>
          </a:extLst>
        </xdr:cNvPr>
        <xdr:cNvSpPr/>
      </xdr:nvSpPr>
      <xdr:spPr>
        <a:xfrm rot="16200000">
          <a:off x="7249886" y="6212114"/>
          <a:ext cx="43603" cy="77235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7</xdr:col>
      <xdr:colOff>595086</xdr:colOff>
      <xdr:row>23</xdr:row>
      <xdr:rowOff>18143</xdr:rowOff>
    </xdr:from>
    <xdr:to>
      <xdr:col>7</xdr:col>
      <xdr:colOff>672321</xdr:colOff>
      <xdr:row>23</xdr:row>
      <xdr:rowOff>61746</xdr:rowOff>
    </xdr:to>
    <xdr:sp macro="" textlink="">
      <xdr:nvSpPr>
        <xdr:cNvPr id="221" name="Равнобедренный треугольник 220">
          <a:extLst>
            <a:ext uri="{FF2B5EF4-FFF2-40B4-BE49-F238E27FC236}">
              <a16:creationId xmlns:a16="http://schemas.microsoft.com/office/drawing/2014/main" id="{00000000-0008-0000-0200-0000DD000000}"/>
            </a:ext>
          </a:extLst>
        </xdr:cNvPr>
        <xdr:cNvSpPr/>
      </xdr:nvSpPr>
      <xdr:spPr>
        <a:xfrm rot="5400000">
          <a:off x="7386445" y="6213441"/>
          <a:ext cx="43603" cy="77235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14</xdr:col>
      <xdr:colOff>391886</xdr:colOff>
      <xdr:row>22</xdr:row>
      <xdr:rowOff>3629</xdr:rowOff>
    </xdr:from>
    <xdr:to>
      <xdr:col>14</xdr:col>
      <xdr:colOff>391886</xdr:colOff>
      <xdr:row>24</xdr:row>
      <xdr:rowOff>200</xdr:rowOff>
    </xdr:to>
    <xdr:cxnSp macro="">
      <xdr:nvCxnSpPr>
        <xdr:cNvPr id="222" name="Прямая соединительная линия 221">
          <a:extLst>
            <a:ext uri="{FF2B5EF4-FFF2-40B4-BE49-F238E27FC236}">
              <a16:creationId xmlns:a16="http://schemas.microsoft.com/office/drawing/2014/main" id="{00000000-0008-0000-0200-0000DE000000}"/>
            </a:ext>
          </a:extLst>
        </xdr:cNvPr>
        <xdr:cNvCxnSpPr/>
      </xdr:nvCxnSpPr>
      <xdr:spPr>
        <a:xfrm>
          <a:off x="16375743" y="5998029"/>
          <a:ext cx="0" cy="43200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489857</xdr:colOff>
      <xdr:row>22</xdr:row>
      <xdr:rowOff>10885</xdr:rowOff>
    </xdr:from>
    <xdr:to>
      <xdr:col>14</xdr:col>
      <xdr:colOff>388543</xdr:colOff>
      <xdr:row>22</xdr:row>
      <xdr:rowOff>10885</xdr:rowOff>
    </xdr:to>
    <xdr:cxnSp macro="">
      <xdr:nvCxnSpPr>
        <xdr:cNvPr id="223" name="Прямая соединительная линия 222">
          <a:extLst>
            <a:ext uri="{FF2B5EF4-FFF2-40B4-BE49-F238E27FC236}">
              <a16:creationId xmlns:a16="http://schemas.microsoft.com/office/drawing/2014/main" id="{00000000-0008-0000-0200-0000DF000000}"/>
            </a:ext>
          </a:extLst>
        </xdr:cNvPr>
        <xdr:cNvCxnSpPr/>
      </xdr:nvCxnSpPr>
      <xdr:spPr>
        <a:xfrm>
          <a:off x="7264400" y="6005285"/>
          <a:ext cx="9108000" cy="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500743</xdr:colOff>
      <xdr:row>21</xdr:row>
      <xdr:rowOff>206828</xdr:rowOff>
    </xdr:from>
    <xdr:to>
      <xdr:col>7</xdr:col>
      <xdr:colOff>577978</xdr:colOff>
      <xdr:row>22</xdr:row>
      <xdr:rowOff>32717</xdr:rowOff>
    </xdr:to>
    <xdr:sp macro="" textlink="">
      <xdr:nvSpPr>
        <xdr:cNvPr id="224" name="Равнобедренный треугольник 223">
          <a:extLst>
            <a:ext uri="{FF2B5EF4-FFF2-40B4-BE49-F238E27FC236}">
              <a16:creationId xmlns:a16="http://schemas.microsoft.com/office/drawing/2014/main" id="{00000000-0008-0000-0200-0000E0000000}"/>
            </a:ext>
          </a:extLst>
        </xdr:cNvPr>
        <xdr:cNvSpPr/>
      </xdr:nvSpPr>
      <xdr:spPr>
        <a:xfrm rot="16200000">
          <a:off x="7292102" y="5966698"/>
          <a:ext cx="43603" cy="77235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14</xdr:col>
      <xdr:colOff>308428</xdr:colOff>
      <xdr:row>21</xdr:row>
      <xdr:rowOff>206829</xdr:rowOff>
    </xdr:from>
    <xdr:to>
      <xdr:col>14</xdr:col>
      <xdr:colOff>385663</xdr:colOff>
      <xdr:row>22</xdr:row>
      <xdr:rowOff>32718</xdr:rowOff>
    </xdr:to>
    <xdr:sp macro="" textlink="">
      <xdr:nvSpPr>
        <xdr:cNvPr id="225" name="Равнобедренный треугольник 224">
          <a:extLst>
            <a:ext uri="{FF2B5EF4-FFF2-40B4-BE49-F238E27FC236}">
              <a16:creationId xmlns:a16="http://schemas.microsoft.com/office/drawing/2014/main" id="{00000000-0008-0000-0200-0000E1000000}"/>
            </a:ext>
          </a:extLst>
        </xdr:cNvPr>
        <xdr:cNvSpPr/>
      </xdr:nvSpPr>
      <xdr:spPr>
        <a:xfrm rot="5400000">
          <a:off x="16309101" y="5966699"/>
          <a:ext cx="43603" cy="77235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14</xdr:col>
      <xdr:colOff>246743</xdr:colOff>
      <xdr:row>23</xdr:row>
      <xdr:rowOff>29029</xdr:rowOff>
    </xdr:from>
    <xdr:to>
      <xdr:col>14</xdr:col>
      <xdr:colOff>246743</xdr:colOff>
      <xdr:row>23</xdr:row>
      <xdr:rowOff>211230</xdr:rowOff>
    </xdr:to>
    <xdr:cxnSp macro="">
      <xdr:nvCxnSpPr>
        <xdr:cNvPr id="226" name="Прямая соединительная линия 225">
          <a:extLst>
            <a:ext uri="{FF2B5EF4-FFF2-40B4-BE49-F238E27FC236}">
              <a16:creationId xmlns:a16="http://schemas.microsoft.com/office/drawing/2014/main" id="{00000000-0008-0000-0200-0000E2000000}"/>
            </a:ext>
          </a:extLst>
        </xdr:cNvPr>
        <xdr:cNvCxnSpPr/>
      </xdr:nvCxnSpPr>
      <xdr:spPr>
        <a:xfrm>
          <a:off x="16230600" y="6241143"/>
          <a:ext cx="0" cy="182201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250372</xdr:colOff>
      <xdr:row>23</xdr:row>
      <xdr:rowOff>32657</xdr:rowOff>
    </xdr:from>
    <xdr:to>
      <xdr:col>14</xdr:col>
      <xdr:colOff>394372</xdr:colOff>
      <xdr:row>23</xdr:row>
      <xdr:rowOff>32657</xdr:rowOff>
    </xdr:to>
    <xdr:cxnSp macro="">
      <xdr:nvCxnSpPr>
        <xdr:cNvPr id="227" name="Прямая соединительная линия 226">
          <a:extLst>
            <a:ext uri="{FF2B5EF4-FFF2-40B4-BE49-F238E27FC236}">
              <a16:creationId xmlns:a16="http://schemas.microsoft.com/office/drawing/2014/main" id="{00000000-0008-0000-0200-0000E3000000}"/>
            </a:ext>
          </a:extLst>
        </xdr:cNvPr>
        <xdr:cNvCxnSpPr/>
      </xdr:nvCxnSpPr>
      <xdr:spPr>
        <a:xfrm>
          <a:off x="16234229" y="6244771"/>
          <a:ext cx="144000" cy="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330200</xdr:colOff>
      <xdr:row>23</xdr:row>
      <xdr:rowOff>14514</xdr:rowOff>
    </xdr:from>
    <xdr:to>
      <xdr:col>14</xdr:col>
      <xdr:colOff>407435</xdr:colOff>
      <xdr:row>23</xdr:row>
      <xdr:rowOff>58117</xdr:rowOff>
    </xdr:to>
    <xdr:sp macro="" textlink="">
      <xdr:nvSpPr>
        <xdr:cNvPr id="228" name="Равнобедренный треугольник 227">
          <a:extLst>
            <a:ext uri="{FF2B5EF4-FFF2-40B4-BE49-F238E27FC236}">
              <a16:creationId xmlns:a16="http://schemas.microsoft.com/office/drawing/2014/main" id="{00000000-0008-0000-0200-0000E4000000}"/>
            </a:ext>
          </a:extLst>
        </xdr:cNvPr>
        <xdr:cNvSpPr/>
      </xdr:nvSpPr>
      <xdr:spPr>
        <a:xfrm rot="5400000">
          <a:off x="16330873" y="6209812"/>
          <a:ext cx="43603" cy="77235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14</xdr:col>
      <xdr:colOff>217715</xdr:colOff>
      <xdr:row>23</xdr:row>
      <xdr:rowOff>14515</xdr:rowOff>
    </xdr:from>
    <xdr:to>
      <xdr:col>14</xdr:col>
      <xdr:colOff>294950</xdr:colOff>
      <xdr:row>23</xdr:row>
      <xdr:rowOff>58118</xdr:rowOff>
    </xdr:to>
    <xdr:sp macro="" textlink="">
      <xdr:nvSpPr>
        <xdr:cNvPr id="229" name="Равнобедренный треугольник 228">
          <a:extLst>
            <a:ext uri="{FF2B5EF4-FFF2-40B4-BE49-F238E27FC236}">
              <a16:creationId xmlns:a16="http://schemas.microsoft.com/office/drawing/2014/main" id="{00000000-0008-0000-0200-0000E5000000}"/>
            </a:ext>
          </a:extLst>
        </xdr:cNvPr>
        <xdr:cNvSpPr/>
      </xdr:nvSpPr>
      <xdr:spPr>
        <a:xfrm rot="16200000">
          <a:off x="16218388" y="6209813"/>
          <a:ext cx="43603" cy="77235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7</xdr:col>
      <xdr:colOff>649515</xdr:colOff>
      <xdr:row>26</xdr:row>
      <xdr:rowOff>116107</xdr:rowOff>
    </xdr:from>
    <xdr:to>
      <xdr:col>7</xdr:col>
      <xdr:colOff>649515</xdr:colOff>
      <xdr:row>28</xdr:row>
      <xdr:rowOff>256678</xdr:rowOff>
    </xdr:to>
    <xdr:cxnSp macro="">
      <xdr:nvCxnSpPr>
        <xdr:cNvPr id="230" name="Прямая соединительная линия 229">
          <a:extLst>
            <a:ext uri="{FF2B5EF4-FFF2-40B4-BE49-F238E27FC236}">
              <a16:creationId xmlns:a16="http://schemas.microsoft.com/office/drawing/2014/main" id="{00000000-0008-0000-0200-0000E6000000}"/>
            </a:ext>
          </a:extLst>
        </xdr:cNvPr>
        <xdr:cNvCxnSpPr/>
      </xdr:nvCxnSpPr>
      <xdr:spPr>
        <a:xfrm>
          <a:off x="7424058" y="6981364"/>
          <a:ext cx="0" cy="57600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228600</xdr:colOff>
      <xdr:row>26</xdr:row>
      <xdr:rowOff>116114</xdr:rowOff>
    </xdr:from>
    <xdr:to>
      <xdr:col>14</xdr:col>
      <xdr:colOff>228600</xdr:colOff>
      <xdr:row>28</xdr:row>
      <xdr:rowOff>256685</xdr:rowOff>
    </xdr:to>
    <xdr:cxnSp macro="">
      <xdr:nvCxnSpPr>
        <xdr:cNvPr id="231" name="Прямая соединительная линия 230">
          <a:extLst>
            <a:ext uri="{FF2B5EF4-FFF2-40B4-BE49-F238E27FC236}">
              <a16:creationId xmlns:a16="http://schemas.microsoft.com/office/drawing/2014/main" id="{00000000-0008-0000-0200-0000E7000000}"/>
            </a:ext>
          </a:extLst>
        </xdr:cNvPr>
        <xdr:cNvCxnSpPr/>
      </xdr:nvCxnSpPr>
      <xdr:spPr>
        <a:xfrm>
          <a:off x="16212457" y="6981371"/>
          <a:ext cx="0" cy="57600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649513</xdr:colOff>
      <xdr:row>26</xdr:row>
      <xdr:rowOff>119743</xdr:rowOff>
    </xdr:from>
    <xdr:to>
      <xdr:col>14</xdr:col>
      <xdr:colOff>224199</xdr:colOff>
      <xdr:row>26</xdr:row>
      <xdr:rowOff>119743</xdr:rowOff>
    </xdr:to>
    <xdr:cxnSp macro="">
      <xdr:nvCxnSpPr>
        <xdr:cNvPr id="232" name="Прямая соединительная линия 231">
          <a:extLst>
            <a:ext uri="{FF2B5EF4-FFF2-40B4-BE49-F238E27FC236}">
              <a16:creationId xmlns:a16="http://schemas.microsoft.com/office/drawing/2014/main" id="{00000000-0008-0000-0200-0000E8000000}"/>
            </a:ext>
          </a:extLst>
        </xdr:cNvPr>
        <xdr:cNvCxnSpPr/>
      </xdr:nvCxnSpPr>
      <xdr:spPr>
        <a:xfrm>
          <a:off x="7424056" y="6985000"/>
          <a:ext cx="8784000" cy="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141515</xdr:colOff>
      <xdr:row>26</xdr:row>
      <xdr:rowOff>97972</xdr:rowOff>
    </xdr:from>
    <xdr:to>
      <xdr:col>14</xdr:col>
      <xdr:colOff>218750</xdr:colOff>
      <xdr:row>26</xdr:row>
      <xdr:rowOff>141575</xdr:rowOff>
    </xdr:to>
    <xdr:sp macro="" textlink="">
      <xdr:nvSpPr>
        <xdr:cNvPr id="233" name="Равнобедренный треугольник 232">
          <a:extLst>
            <a:ext uri="{FF2B5EF4-FFF2-40B4-BE49-F238E27FC236}">
              <a16:creationId xmlns:a16="http://schemas.microsoft.com/office/drawing/2014/main" id="{00000000-0008-0000-0200-0000E9000000}"/>
            </a:ext>
          </a:extLst>
        </xdr:cNvPr>
        <xdr:cNvSpPr/>
      </xdr:nvSpPr>
      <xdr:spPr>
        <a:xfrm rot="5400000">
          <a:off x="16142188" y="6946413"/>
          <a:ext cx="43603" cy="77235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7</xdr:col>
      <xdr:colOff>660400</xdr:colOff>
      <xdr:row>26</xdr:row>
      <xdr:rowOff>97973</xdr:rowOff>
    </xdr:from>
    <xdr:to>
      <xdr:col>7</xdr:col>
      <xdr:colOff>737635</xdr:colOff>
      <xdr:row>26</xdr:row>
      <xdr:rowOff>141576</xdr:rowOff>
    </xdr:to>
    <xdr:sp macro="" textlink="">
      <xdr:nvSpPr>
        <xdr:cNvPr id="234" name="Равнобедренный треугольник 233">
          <a:extLst>
            <a:ext uri="{FF2B5EF4-FFF2-40B4-BE49-F238E27FC236}">
              <a16:creationId xmlns:a16="http://schemas.microsoft.com/office/drawing/2014/main" id="{00000000-0008-0000-0200-0000EA000000}"/>
            </a:ext>
          </a:extLst>
        </xdr:cNvPr>
        <xdr:cNvSpPr/>
      </xdr:nvSpPr>
      <xdr:spPr>
        <a:xfrm rot="16200000">
          <a:off x="7451759" y="6946414"/>
          <a:ext cx="43603" cy="77235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718683</xdr:colOff>
      <xdr:row>32</xdr:row>
      <xdr:rowOff>93320</xdr:rowOff>
    </xdr:from>
    <xdr:to>
      <xdr:col>11</xdr:col>
      <xdr:colOff>718683</xdr:colOff>
      <xdr:row>34</xdr:row>
      <xdr:rowOff>17892</xdr:rowOff>
    </xdr:to>
    <xdr:cxnSp macro="">
      <xdr:nvCxnSpPr>
        <xdr:cNvPr id="235" name="Прямая соединительная линия 234">
          <a:extLst>
            <a:ext uri="{FF2B5EF4-FFF2-40B4-BE49-F238E27FC236}">
              <a16:creationId xmlns:a16="http://schemas.microsoft.com/office/drawing/2014/main" id="{00000000-0008-0000-0200-0000EB000000}"/>
            </a:ext>
          </a:extLst>
        </xdr:cNvPr>
        <xdr:cNvCxnSpPr/>
      </xdr:nvCxnSpPr>
      <xdr:spPr>
        <a:xfrm flipH="1">
          <a:off x="11891054" y="8417263"/>
          <a:ext cx="0" cy="36000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569686</xdr:colOff>
      <xdr:row>33</xdr:row>
      <xdr:rowOff>68944</xdr:rowOff>
    </xdr:from>
    <xdr:to>
      <xdr:col>11</xdr:col>
      <xdr:colOff>569686</xdr:colOff>
      <xdr:row>34</xdr:row>
      <xdr:rowOff>139230</xdr:rowOff>
    </xdr:to>
    <xdr:cxnSp macro="">
      <xdr:nvCxnSpPr>
        <xdr:cNvPr id="236" name="Прямая соединительная линия 235">
          <a:extLst>
            <a:ext uri="{FF2B5EF4-FFF2-40B4-BE49-F238E27FC236}">
              <a16:creationId xmlns:a16="http://schemas.microsoft.com/office/drawing/2014/main" id="{00000000-0008-0000-0200-0000EC000000}"/>
            </a:ext>
          </a:extLst>
        </xdr:cNvPr>
        <xdr:cNvCxnSpPr/>
      </xdr:nvCxnSpPr>
      <xdr:spPr>
        <a:xfrm flipH="1">
          <a:off x="11742057" y="8610601"/>
          <a:ext cx="0" cy="28800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569691</xdr:colOff>
      <xdr:row>34</xdr:row>
      <xdr:rowOff>18143</xdr:rowOff>
    </xdr:from>
    <xdr:to>
      <xdr:col>11</xdr:col>
      <xdr:colOff>713691</xdr:colOff>
      <xdr:row>34</xdr:row>
      <xdr:rowOff>18143</xdr:rowOff>
    </xdr:to>
    <xdr:cxnSp macro="">
      <xdr:nvCxnSpPr>
        <xdr:cNvPr id="237" name="Прямая соединительная линия 236">
          <a:extLst>
            <a:ext uri="{FF2B5EF4-FFF2-40B4-BE49-F238E27FC236}">
              <a16:creationId xmlns:a16="http://schemas.microsoft.com/office/drawing/2014/main" id="{00000000-0008-0000-0200-0000ED000000}"/>
            </a:ext>
          </a:extLst>
        </xdr:cNvPr>
        <xdr:cNvCxnSpPr/>
      </xdr:nvCxnSpPr>
      <xdr:spPr>
        <a:xfrm>
          <a:off x="11742062" y="8777514"/>
          <a:ext cx="144000" cy="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424543</xdr:colOff>
      <xdr:row>32</xdr:row>
      <xdr:rowOff>166915</xdr:rowOff>
    </xdr:from>
    <xdr:to>
      <xdr:col>11</xdr:col>
      <xdr:colOff>568543</xdr:colOff>
      <xdr:row>32</xdr:row>
      <xdr:rowOff>166915</xdr:rowOff>
    </xdr:to>
    <xdr:cxnSp macro="">
      <xdr:nvCxnSpPr>
        <xdr:cNvPr id="239" name="Прямая соединительная линия 238">
          <a:extLst>
            <a:ext uri="{FF2B5EF4-FFF2-40B4-BE49-F238E27FC236}">
              <a16:creationId xmlns:a16="http://schemas.microsoft.com/office/drawing/2014/main" id="{00000000-0008-0000-0200-0000EF000000}"/>
            </a:ext>
          </a:extLst>
        </xdr:cNvPr>
        <xdr:cNvCxnSpPr/>
      </xdr:nvCxnSpPr>
      <xdr:spPr>
        <a:xfrm>
          <a:off x="11596914" y="8490858"/>
          <a:ext cx="144000" cy="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420914</xdr:colOff>
      <xdr:row>32</xdr:row>
      <xdr:rowOff>101599</xdr:rowOff>
    </xdr:from>
    <xdr:to>
      <xdr:col>11</xdr:col>
      <xdr:colOff>420914</xdr:colOff>
      <xdr:row>32</xdr:row>
      <xdr:rowOff>173599</xdr:rowOff>
    </xdr:to>
    <xdr:cxnSp macro="">
      <xdr:nvCxnSpPr>
        <xdr:cNvPr id="240" name="Прямая соединительная линия 239">
          <a:extLst>
            <a:ext uri="{FF2B5EF4-FFF2-40B4-BE49-F238E27FC236}">
              <a16:creationId xmlns:a16="http://schemas.microsoft.com/office/drawing/2014/main" id="{00000000-0008-0000-0200-0000F0000000}"/>
            </a:ext>
          </a:extLst>
        </xdr:cNvPr>
        <xdr:cNvCxnSpPr/>
      </xdr:nvCxnSpPr>
      <xdr:spPr>
        <a:xfrm flipH="1">
          <a:off x="11593285" y="8425542"/>
          <a:ext cx="0" cy="7200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674915</xdr:colOff>
      <xdr:row>33</xdr:row>
      <xdr:rowOff>214085</xdr:rowOff>
    </xdr:from>
    <xdr:to>
      <xdr:col>11</xdr:col>
      <xdr:colOff>752150</xdr:colOff>
      <xdr:row>34</xdr:row>
      <xdr:rowOff>39974</xdr:rowOff>
    </xdr:to>
    <xdr:sp macro="" textlink="">
      <xdr:nvSpPr>
        <xdr:cNvPr id="241" name="Равнобедренный треугольник 240">
          <a:extLst>
            <a:ext uri="{FF2B5EF4-FFF2-40B4-BE49-F238E27FC236}">
              <a16:creationId xmlns:a16="http://schemas.microsoft.com/office/drawing/2014/main" id="{00000000-0008-0000-0200-0000F1000000}"/>
            </a:ext>
          </a:extLst>
        </xdr:cNvPr>
        <xdr:cNvSpPr/>
      </xdr:nvSpPr>
      <xdr:spPr>
        <a:xfrm rot="5400000">
          <a:off x="11864102" y="8738926"/>
          <a:ext cx="43603" cy="77235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537030</xdr:colOff>
      <xdr:row>33</xdr:row>
      <xdr:rowOff>214087</xdr:rowOff>
    </xdr:from>
    <xdr:to>
      <xdr:col>11</xdr:col>
      <xdr:colOff>614265</xdr:colOff>
      <xdr:row>34</xdr:row>
      <xdr:rowOff>39976</xdr:rowOff>
    </xdr:to>
    <xdr:sp macro="" textlink="">
      <xdr:nvSpPr>
        <xdr:cNvPr id="242" name="Равнобедренный треугольник 241">
          <a:extLst>
            <a:ext uri="{FF2B5EF4-FFF2-40B4-BE49-F238E27FC236}">
              <a16:creationId xmlns:a16="http://schemas.microsoft.com/office/drawing/2014/main" id="{00000000-0008-0000-0200-0000F2000000}"/>
            </a:ext>
          </a:extLst>
        </xdr:cNvPr>
        <xdr:cNvSpPr/>
      </xdr:nvSpPr>
      <xdr:spPr>
        <a:xfrm rot="16200000">
          <a:off x="11726217" y="8738928"/>
          <a:ext cx="43603" cy="77235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569686</xdr:colOff>
      <xdr:row>34</xdr:row>
      <xdr:rowOff>134258</xdr:rowOff>
    </xdr:from>
    <xdr:to>
      <xdr:col>14</xdr:col>
      <xdr:colOff>366200</xdr:colOff>
      <xdr:row>34</xdr:row>
      <xdr:rowOff>134258</xdr:rowOff>
    </xdr:to>
    <xdr:cxnSp macro="">
      <xdr:nvCxnSpPr>
        <xdr:cNvPr id="243" name="Прямая соединительная линия 242">
          <a:extLst>
            <a:ext uri="{FF2B5EF4-FFF2-40B4-BE49-F238E27FC236}">
              <a16:creationId xmlns:a16="http://schemas.microsoft.com/office/drawing/2014/main" id="{00000000-0008-0000-0200-0000F3000000}"/>
            </a:ext>
          </a:extLst>
        </xdr:cNvPr>
        <xdr:cNvCxnSpPr/>
      </xdr:nvCxnSpPr>
      <xdr:spPr>
        <a:xfrm>
          <a:off x="11742057" y="8893629"/>
          <a:ext cx="4608000" cy="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391886</xdr:colOff>
      <xdr:row>32</xdr:row>
      <xdr:rowOff>90707</xdr:rowOff>
    </xdr:from>
    <xdr:to>
      <xdr:col>14</xdr:col>
      <xdr:colOff>391886</xdr:colOff>
      <xdr:row>34</xdr:row>
      <xdr:rowOff>123279</xdr:rowOff>
    </xdr:to>
    <xdr:cxnSp macro="">
      <xdr:nvCxnSpPr>
        <xdr:cNvPr id="244" name="Прямая соединительная линия 243">
          <a:extLst>
            <a:ext uri="{FF2B5EF4-FFF2-40B4-BE49-F238E27FC236}">
              <a16:creationId xmlns:a16="http://schemas.microsoft.com/office/drawing/2014/main" id="{00000000-0008-0000-0200-0000F4000000}"/>
            </a:ext>
          </a:extLst>
        </xdr:cNvPr>
        <xdr:cNvCxnSpPr/>
      </xdr:nvCxnSpPr>
      <xdr:spPr>
        <a:xfrm flipH="1">
          <a:off x="16375743" y="8414650"/>
          <a:ext cx="0" cy="46800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246742</xdr:colOff>
      <xdr:row>32</xdr:row>
      <xdr:rowOff>83458</xdr:rowOff>
    </xdr:from>
    <xdr:to>
      <xdr:col>14</xdr:col>
      <xdr:colOff>246742</xdr:colOff>
      <xdr:row>33</xdr:row>
      <xdr:rowOff>153744</xdr:rowOff>
    </xdr:to>
    <xdr:cxnSp macro="">
      <xdr:nvCxnSpPr>
        <xdr:cNvPr id="245" name="Прямая соединительная линия 244">
          <a:extLst>
            <a:ext uri="{FF2B5EF4-FFF2-40B4-BE49-F238E27FC236}">
              <a16:creationId xmlns:a16="http://schemas.microsoft.com/office/drawing/2014/main" id="{00000000-0008-0000-0200-0000F5000000}"/>
            </a:ext>
          </a:extLst>
        </xdr:cNvPr>
        <xdr:cNvCxnSpPr/>
      </xdr:nvCxnSpPr>
      <xdr:spPr>
        <a:xfrm flipH="1">
          <a:off x="16230599" y="8407401"/>
          <a:ext cx="0" cy="28800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246750</xdr:colOff>
      <xdr:row>33</xdr:row>
      <xdr:rowOff>156029</xdr:rowOff>
    </xdr:from>
    <xdr:to>
      <xdr:col>14</xdr:col>
      <xdr:colOff>390750</xdr:colOff>
      <xdr:row>33</xdr:row>
      <xdr:rowOff>156029</xdr:rowOff>
    </xdr:to>
    <xdr:cxnSp macro="">
      <xdr:nvCxnSpPr>
        <xdr:cNvPr id="246" name="Прямая соединительная линия 245">
          <a:extLst>
            <a:ext uri="{FF2B5EF4-FFF2-40B4-BE49-F238E27FC236}">
              <a16:creationId xmlns:a16="http://schemas.microsoft.com/office/drawing/2014/main" id="{00000000-0008-0000-0200-0000F6000000}"/>
            </a:ext>
          </a:extLst>
        </xdr:cNvPr>
        <xdr:cNvCxnSpPr/>
      </xdr:nvCxnSpPr>
      <xdr:spPr>
        <a:xfrm flipV="1">
          <a:off x="16230607" y="8697686"/>
          <a:ext cx="144000" cy="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330200</xdr:colOff>
      <xdr:row>34</xdr:row>
      <xdr:rowOff>112487</xdr:rowOff>
    </xdr:from>
    <xdr:to>
      <xdr:col>14</xdr:col>
      <xdr:colOff>407435</xdr:colOff>
      <xdr:row>34</xdr:row>
      <xdr:rowOff>156090</xdr:rowOff>
    </xdr:to>
    <xdr:sp macro="" textlink="">
      <xdr:nvSpPr>
        <xdr:cNvPr id="248" name="Равнобедренный треугольник 247">
          <a:extLst>
            <a:ext uri="{FF2B5EF4-FFF2-40B4-BE49-F238E27FC236}">
              <a16:creationId xmlns:a16="http://schemas.microsoft.com/office/drawing/2014/main" id="{00000000-0008-0000-0200-0000F8000000}"/>
            </a:ext>
          </a:extLst>
        </xdr:cNvPr>
        <xdr:cNvSpPr/>
      </xdr:nvSpPr>
      <xdr:spPr>
        <a:xfrm rot="5400000">
          <a:off x="16330873" y="8855042"/>
          <a:ext cx="43603" cy="77235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14</xdr:col>
      <xdr:colOff>337457</xdr:colOff>
      <xdr:row>33</xdr:row>
      <xdr:rowOff>130629</xdr:rowOff>
    </xdr:from>
    <xdr:to>
      <xdr:col>14</xdr:col>
      <xdr:colOff>414692</xdr:colOff>
      <xdr:row>33</xdr:row>
      <xdr:rowOff>174232</xdr:rowOff>
    </xdr:to>
    <xdr:sp macro="" textlink="">
      <xdr:nvSpPr>
        <xdr:cNvPr id="249" name="Равнобедренный треугольник 248">
          <a:extLst>
            <a:ext uri="{FF2B5EF4-FFF2-40B4-BE49-F238E27FC236}">
              <a16:creationId xmlns:a16="http://schemas.microsoft.com/office/drawing/2014/main" id="{00000000-0008-0000-0200-0000F9000000}"/>
            </a:ext>
          </a:extLst>
        </xdr:cNvPr>
        <xdr:cNvSpPr/>
      </xdr:nvSpPr>
      <xdr:spPr>
        <a:xfrm rot="5400000">
          <a:off x="16338130" y="8655470"/>
          <a:ext cx="43603" cy="77235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14</xdr:col>
      <xdr:colOff>224972</xdr:colOff>
      <xdr:row>33</xdr:row>
      <xdr:rowOff>130629</xdr:rowOff>
    </xdr:from>
    <xdr:to>
      <xdr:col>14</xdr:col>
      <xdr:colOff>302207</xdr:colOff>
      <xdr:row>33</xdr:row>
      <xdr:rowOff>174232</xdr:rowOff>
    </xdr:to>
    <xdr:sp macro="" textlink="">
      <xdr:nvSpPr>
        <xdr:cNvPr id="250" name="Равнобедренный треугольник 249">
          <a:extLst>
            <a:ext uri="{FF2B5EF4-FFF2-40B4-BE49-F238E27FC236}">
              <a16:creationId xmlns:a16="http://schemas.microsoft.com/office/drawing/2014/main" id="{00000000-0008-0000-0200-0000FA000000}"/>
            </a:ext>
          </a:extLst>
        </xdr:cNvPr>
        <xdr:cNvSpPr/>
      </xdr:nvSpPr>
      <xdr:spPr>
        <a:xfrm rot="16200000">
          <a:off x="16225645" y="8655470"/>
          <a:ext cx="43603" cy="77235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566057</xdr:colOff>
      <xdr:row>34</xdr:row>
      <xdr:rowOff>112486</xdr:rowOff>
    </xdr:from>
    <xdr:to>
      <xdr:col>11</xdr:col>
      <xdr:colOff>643292</xdr:colOff>
      <xdr:row>34</xdr:row>
      <xdr:rowOff>156089</xdr:rowOff>
    </xdr:to>
    <xdr:sp macro="" textlink="">
      <xdr:nvSpPr>
        <xdr:cNvPr id="251" name="Равнобедренный треугольник 250">
          <a:extLst>
            <a:ext uri="{FF2B5EF4-FFF2-40B4-BE49-F238E27FC236}">
              <a16:creationId xmlns:a16="http://schemas.microsoft.com/office/drawing/2014/main" id="{00000000-0008-0000-0200-0000FB000000}"/>
            </a:ext>
          </a:extLst>
        </xdr:cNvPr>
        <xdr:cNvSpPr/>
      </xdr:nvSpPr>
      <xdr:spPr>
        <a:xfrm rot="16200000">
          <a:off x="11755244" y="8855041"/>
          <a:ext cx="43603" cy="77235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7</xdr:col>
      <xdr:colOff>299357</xdr:colOff>
      <xdr:row>32</xdr:row>
      <xdr:rowOff>190500</xdr:rowOff>
    </xdr:from>
    <xdr:to>
      <xdr:col>7</xdr:col>
      <xdr:colOff>1115785</xdr:colOff>
      <xdr:row>34</xdr:row>
      <xdr:rowOff>90714</xdr:rowOff>
    </xdr:to>
    <xdr:sp macro="" textlink="$F$13">
      <xdr:nvSpPr>
        <xdr:cNvPr id="252" name="Прямоугольник 251">
          <a:extLst>
            <a:ext uri="{FF2B5EF4-FFF2-40B4-BE49-F238E27FC236}">
              <a16:creationId xmlns:a16="http://schemas.microsoft.com/office/drawing/2014/main" id="{00000000-0008-0000-0200-0000FC000000}"/>
            </a:ext>
          </a:extLst>
        </xdr:cNvPr>
        <xdr:cNvSpPr/>
      </xdr:nvSpPr>
      <xdr:spPr>
        <a:xfrm>
          <a:off x="7084786" y="8518071"/>
          <a:ext cx="816428" cy="335643"/>
        </a:xfrm>
        <a:prstGeom prst="rect">
          <a:avLst/>
        </a:prstGeom>
        <a:noFill/>
        <a:ln w="1905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741CEC19-1FC9-4940-9EFF-DDD83C603A7C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 </a:t>
          </a:fld>
          <a:endParaRPr lang="ru-RU" sz="2400" b="1"/>
        </a:p>
      </xdr:txBody>
    </xdr:sp>
    <xdr:clientData/>
  </xdr:twoCellAnchor>
  <xdr:twoCellAnchor>
    <xdr:from>
      <xdr:col>13</xdr:col>
      <xdr:colOff>199572</xdr:colOff>
      <xdr:row>33</xdr:row>
      <xdr:rowOff>36285</xdr:rowOff>
    </xdr:from>
    <xdr:to>
      <xdr:col>14</xdr:col>
      <xdr:colOff>444500</xdr:colOff>
      <xdr:row>34</xdr:row>
      <xdr:rowOff>154214</xdr:rowOff>
    </xdr:to>
    <xdr:sp macro="" textlink="$F$13">
      <xdr:nvSpPr>
        <xdr:cNvPr id="253" name="Прямоугольник 252">
          <a:extLst>
            <a:ext uri="{FF2B5EF4-FFF2-40B4-BE49-F238E27FC236}">
              <a16:creationId xmlns:a16="http://schemas.microsoft.com/office/drawing/2014/main" id="{00000000-0008-0000-0200-0000FD000000}"/>
            </a:ext>
          </a:extLst>
        </xdr:cNvPr>
        <xdr:cNvSpPr/>
      </xdr:nvSpPr>
      <xdr:spPr>
        <a:xfrm>
          <a:off x="15621001" y="8581571"/>
          <a:ext cx="816428" cy="335643"/>
        </a:xfrm>
        <a:prstGeom prst="rect">
          <a:avLst/>
        </a:prstGeom>
        <a:noFill/>
        <a:ln w="1905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741CEC19-1FC9-4940-9EFF-DDD83C603A7C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 </a:t>
          </a:fld>
          <a:endParaRPr lang="ru-RU" sz="2400" b="1"/>
        </a:p>
      </xdr:txBody>
    </xdr:sp>
    <xdr:clientData/>
  </xdr:twoCellAnchor>
  <xdr:twoCellAnchor>
    <xdr:from>
      <xdr:col>6</xdr:col>
      <xdr:colOff>68037</xdr:colOff>
      <xdr:row>26</xdr:row>
      <xdr:rowOff>95250</xdr:rowOff>
    </xdr:from>
    <xdr:to>
      <xdr:col>7</xdr:col>
      <xdr:colOff>367394</xdr:colOff>
      <xdr:row>29</xdr:row>
      <xdr:rowOff>149677</xdr:rowOff>
    </xdr:to>
    <xdr:sp macro="" textlink="$D$20">
      <xdr:nvSpPr>
        <xdr:cNvPr id="254" name="Прямоугольник 253">
          <a:extLst>
            <a:ext uri="{FF2B5EF4-FFF2-40B4-BE49-F238E27FC236}">
              <a16:creationId xmlns:a16="http://schemas.microsoft.com/office/drawing/2014/main" id="{00000000-0008-0000-0200-0000FE000000}"/>
            </a:ext>
          </a:extLst>
        </xdr:cNvPr>
        <xdr:cNvSpPr/>
      </xdr:nvSpPr>
      <xdr:spPr>
        <a:xfrm rot="16200000">
          <a:off x="6486073" y="7157356"/>
          <a:ext cx="861785" cy="471715"/>
        </a:xfrm>
        <a:prstGeom prst="rect">
          <a:avLst/>
        </a:prstGeom>
        <a:noFill/>
        <a:ln w="1905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BE1B210C-5D06-4405-B3B0-BF1D47EA37A3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0,00 мм</a:t>
          </a:fld>
          <a:endParaRPr lang="ru-RU" sz="2400" b="1"/>
        </a:p>
      </xdr:txBody>
    </xdr:sp>
    <xdr:clientData/>
  </xdr:twoCellAnchor>
  <xdr:twoCellAnchor>
    <xdr:from>
      <xdr:col>10</xdr:col>
      <xdr:colOff>644072</xdr:colOff>
      <xdr:row>32</xdr:row>
      <xdr:rowOff>27215</xdr:rowOff>
    </xdr:from>
    <xdr:to>
      <xdr:col>11</xdr:col>
      <xdr:colOff>562429</xdr:colOff>
      <xdr:row>33</xdr:row>
      <xdr:rowOff>145143</xdr:rowOff>
    </xdr:to>
    <xdr:sp macro="" textlink="$F$32">
      <xdr:nvSpPr>
        <xdr:cNvPr id="255" name="Прямоугольник 254">
          <a:extLst>
            <a:ext uri="{FF2B5EF4-FFF2-40B4-BE49-F238E27FC236}">
              <a16:creationId xmlns:a16="http://schemas.microsoft.com/office/drawing/2014/main" id="{00000000-0008-0000-0200-0000FF000000}"/>
            </a:ext>
          </a:extLst>
        </xdr:cNvPr>
        <xdr:cNvSpPr/>
      </xdr:nvSpPr>
      <xdr:spPr>
        <a:xfrm>
          <a:off x="10931072" y="8354786"/>
          <a:ext cx="816428" cy="335643"/>
        </a:xfrm>
        <a:prstGeom prst="rect">
          <a:avLst/>
        </a:prstGeom>
        <a:noFill/>
        <a:ln w="1905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1E2F805B-F679-4852-B55B-41D8FC68B47B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0,00 мм</a:t>
          </a:fld>
          <a:endParaRPr lang="ru-RU" sz="2400" b="1"/>
        </a:p>
      </xdr:txBody>
    </xdr:sp>
    <xdr:clientData/>
  </xdr:twoCellAnchor>
  <xdr:twoCellAnchor>
    <xdr:from>
      <xdr:col>11</xdr:col>
      <xdr:colOff>653144</xdr:colOff>
      <xdr:row>33</xdr:row>
      <xdr:rowOff>18142</xdr:rowOff>
    </xdr:from>
    <xdr:to>
      <xdr:col>12</xdr:col>
      <xdr:colOff>571500</xdr:colOff>
      <xdr:row>34</xdr:row>
      <xdr:rowOff>136071</xdr:rowOff>
    </xdr:to>
    <xdr:sp macro="" textlink="$F$14">
      <xdr:nvSpPr>
        <xdr:cNvPr id="256" name="Прямоугольник 255">
          <a:extLst>
            <a:ext uri="{FF2B5EF4-FFF2-40B4-BE49-F238E27FC236}">
              <a16:creationId xmlns:a16="http://schemas.microsoft.com/office/drawing/2014/main" id="{00000000-0008-0000-0200-000000010000}"/>
            </a:ext>
          </a:extLst>
        </xdr:cNvPr>
        <xdr:cNvSpPr/>
      </xdr:nvSpPr>
      <xdr:spPr>
        <a:xfrm>
          <a:off x="11838215" y="8563428"/>
          <a:ext cx="816428" cy="335643"/>
        </a:xfrm>
        <a:prstGeom prst="rect">
          <a:avLst/>
        </a:prstGeom>
        <a:noFill/>
        <a:ln w="1905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E9057DE7-40E7-418B-A5C4-6EA21B713EE9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 </a:t>
          </a:fld>
          <a:endParaRPr lang="ru-RU" sz="2400" b="1"/>
        </a:p>
      </xdr:txBody>
    </xdr:sp>
    <xdr:clientData/>
  </xdr:twoCellAnchor>
  <xdr:twoCellAnchor>
    <xdr:from>
      <xdr:col>11</xdr:col>
      <xdr:colOff>167822</xdr:colOff>
      <xdr:row>24</xdr:row>
      <xdr:rowOff>167820</xdr:rowOff>
    </xdr:from>
    <xdr:to>
      <xdr:col>12</xdr:col>
      <xdr:colOff>335643</xdr:colOff>
      <xdr:row>26</xdr:row>
      <xdr:rowOff>204107</xdr:rowOff>
    </xdr:to>
    <xdr:sp macro="" textlink="$C$26">
      <xdr:nvSpPr>
        <xdr:cNvPr id="257" name="Прямоугольник 256">
          <a:extLst>
            <a:ext uri="{FF2B5EF4-FFF2-40B4-BE49-F238E27FC236}">
              <a16:creationId xmlns:a16="http://schemas.microsoft.com/office/drawing/2014/main" id="{00000000-0008-0000-0200-000001010000}"/>
            </a:ext>
          </a:extLst>
        </xdr:cNvPr>
        <xdr:cNvSpPr/>
      </xdr:nvSpPr>
      <xdr:spPr>
        <a:xfrm>
          <a:off x="11352893" y="6599463"/>
          <a:ext cx="1065893" cy="471715"/>
        </a:xfrm>
        <a:prstGeom prst="rect">
          <a:avLst/>
        </a:prstGeom>
        <a:noFill/>
        <a:ln w="1905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E7AF2F36-9CCE-4AE2-8B1A-CFE5762F03FB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0,00 мм</a:t>
          </a:fld>
          <a:endParaRPr lang="ru-RU" sz="2400" b="1"/>
        </a:p>
      </xdr:txBody>
    </xdr:sp>
    <xdr:clientData/>
  </xdr:twoCellAnchor>
  <xdr:twoCellAnchor>
    <xdr:from>
      <xdr:col>7</xdr:col>
      <xdr:colOff>526143</xdr:colOff>
      <xdr:row>22</xdr:row>
      <xdr:rowOff>127000</xdr:rowOff>
    </xdr:from>
    <xdr:to>
      <xdr:col>7</xdr:col>
      <xdr:colOff>1342571</xdr:colOff>
      <xdr:row>24</xdr:row>
      <xdr:rowOff>27214</xdr:rowOff>
    </xdr:to>
    <xdr:sp macro="" textlink="$F$8">
      <xdr:nvSpPr>
        <xdr:cNvPr id="258" name="Прямоугольник 257">
          <a:extLst>
            <a:ext uri="{FF2B5EF4-FFF2-40B4-BE49-F238E27FC236}">
              <a16:creationId xmlns:a16="http://schemas.microsoft.com/office/drawing/2014/main" id="{00000000-0008-0000-0200-000002010000}"/>
            </a:ext>
          </a:extLst>
        </xdr:cNvPr>
        <xdr:cNvSpPr/>
      </xdr:nvSpPr>
      <xdr:spPr>
        <a:xfrm>
          <a:off x="7311572" y="6123214"/>
          <a:ext cx="816428" cy="335643"/>
        </a:xfrm>
        <a:prstGeom prst="rect">
          <a:avLst/>
        </a:prstGeom>
        <a:noFill/>
        <a:ln w="1905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1E392A67-82EA-4006-B303-FB177E30BEE0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 </a:t>
          </a:fld>
          <a:endParaRPr lang="ru-RU" sz="2400" b="1"/>
        </a:p>
      </xdr:txBody>
    </xdr:sp>
    <xdr:clientData/>
  </xdr:twoCellAnchor>
  <xdr:twoCellAnchor>
    <xdr:from>
      <xdr:col>13</xdr:col>
      <xdr:colOff>136072</xdr:colOff>
      <xdr:row>22</xdr:row>
      <xdr:rowOff>117928</xdr:rowOff>
    </xdr:from>
    <xdr:to>
      <xdr:col>14</xdr:col>
      <xdr:colOff>381000</xdr:colOff>
      <xdr:row>24</xdr:row>
      <xdr:rowOff>18142</xdr:rowOff>
    </xdr:to>
    <xdr:sp macro="" textlink="$F$8">
      <xdr:nvSpPr>
        <xdr:cNvPr id="259" name="Прямоугольник 258">
          <a:extLst>
            <a:ext uri="{FF2B5EF4-FFF2-40B4-BE49-F238E27FC236}">
              <a16:creationId xmlns:a16="http://schemas.microsoft.com/office/drawing/2014/main" id="{00000000-0008-0000-0200-000003010000}"/>
            </a:ext>
          </a:extLst>
        </xdr:cNvPr>
        <xdr:cNvSpPr/>
      </xdr:nvSpPr>
      <xdr:spPr>
        <a:xfrm>
          <a:off x="15557501" y="6114142"/>
          <a:ext cx="816428" cy="335643"/>
        </a:xfrm>
        <a:prstGeom prst="rect">
          <a:avLst/>
        </a:prstGeom>
        <a:noFill/>
        <a:ln w="1905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1E392A67-82EA-4006-B303-FB177E30BEE0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 </a:t>
          </a:fld>
          <a:endParaRPr lang="ru-RU" sz="2400" b="1"/>
        </a:p>
      </xdr:txBody>
    </xdr:sp>
    <xdr:clientData/>
  </xdr:twoCellAnchor>
  <xdr:twoCellAnchor>
    <xdr:from>
      <xdr:col>11</xdr:col>
      <xdr:colOff>145143</xdr:colOff>
      <xdr:row>21</xdr:row>
      <xdr:rowOff>172357</xdr:rowOff>
    </xdr:from>
    <xdr:to>
      <xdr:col>12</xdr:col>
      <xdr:colOff>312964</xdr:colOff>
      <xdr:row>23</xdr:row>
      <xdr:rowOff>208643</xdr:rowOff>
    </xdr:to>
    <xdr:sp macro="" textlink="$F$11">
      <xdr:nvSpPr>
        <xdr:cNvPr id="260" name="Прямоугольник 259">
          <a:extLst>
            <a:ext uri="{FF2B5EF4-FFF2-40B4-BE49-F238E27FC236}">
              <a16:creationId xmlns:a16="http://schemas.microsoft.com/office/drawing/2014/main" id="{00000000-0008-0000-0200-000004010000}"/>
            </a:ext>
          </a:extLst>
        </xdr:cNvPr>
        <xdr:cNvSpPr/>
      </xdr:nvSpPr>
      <xdr:spPr>
        <a:xfrm>
          <a:off x="11330214" y="5950857"/>
          <a:ext cx="1065893" cy="471715"/>
        </a:xfrm>
        <a:prstGeom prst="rect">
          <a:avLst/>
        </a:prstGeom>
        <a:noFill/>
        <a:ln w="1905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BB5DB658-8D9F-4C15-AE72-6CE769524505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 </a:t>
          </a:fld>
          <a:endParaRPr lang="ru-RU" sz="2400" b="1"/>
        </a:p>
      </xdr:txBody>
    </xdr:sp>
    <xdr:clientData/>
  </xdr:twoCellAnchor>
  <xdr:twoCellAnchor>
    <xdr:from>
      <xdr:col>12</xdr:col>
      <xdr:colOff>1496785</xdr:colOff>
      <xdr:row>34</xdr:row>
      <xdr:rowOff>72571</xdr:rowOff>
    </xdr:from>
    <xdr:to>
      <xdr:col>12</xdr:col>
      <xdr:colOff>2562678</xdr:colOff>
      <xdr:row>36</xdr:row>
      <xdr:rowOff>72572</xdr:rowOff>
    </xdr:to>
    <xdr:sp macro="" textlink="$D$19">
      <xdr:nvSpPr>
        <xdr:cNvPr id="261" name="Прямоугольник 260">
          <a:extLst>
            <a:ext uri="{FF2B5EF4-FFF2-40B4-BE49-F238E27FC236}">
              <a16:creationId xmlns:a16="http://schemas.microsoft.com/office/drawing/2014/main" id="{00000000-0008-0000-0200-000005010000}"/>
            </a:ext>
          </a:extLst>
        </xdr:cNvPr>
        <xdr:cNvSpPr/>
      </xdr:nvSpPr>
      <xdr:spPr>
        <a:xfrm>
          <a:off x="13579928" y="8835571"/>
          <a:ext cx="1065893" cy="471715"/>
        </a:xfrm>
        <a:prstGeom prst="rect">
          <a:avLst/>
        </a:prstGeom>
        <a:noFill/>
        <a:ln w="1905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391937CC-A127-4FE7-8304-E68A49A49B7B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0,00 мм</a:t>
          </a:fld>
          <a:endParaRPr lang="ru-RU" sz="2400" b="1"/>
        </a:p>
      </xdr:txBody>
    </xdr:sp>
    <xdr:clientData/>
  </xdr:twoCellAnchor>
  <xdr:twoCellAnchor>
    <xdr:from>
      <xdr:col>14</xdr:col>
      <xdr:colOff>384969</xdr:colOff>
      <xdr:row>24</xdr:row>
      <xdr:rowOff>0</xdr:rowOff>
    </xdr:from>
    <xdr:to>
      <xdr:col>14</xdr:col>
      <xdr:colOff>780969</xdr:colOff>
      <xdr:row>24</xdr:row>
      <xdr:rowOff>0</xdr:rowOff>
    </xdr:to>
    <xdr:cxnSp macro="">
      <xdr:nvCxnSpPr>
        <xdr:cNvPr id="262" name="Прямая соединительная линия 261">
          <a:extLst>
            <a:ext uri="{FF2B5EF4-FFF2-40B4-BE49-F238E27FC236}">
              <a16:creationId xmlns:a16="http://schemas.microsoft.com/office/drawing/2014/main" id="{00000000-0008-0000-0200-000006010000}"/>
            </a:ext>
          </a:extLst>
        </xdr:cNvPr>
        <xdr:cNvCxnSpPr/>
      </xdr:nvCxnSpPr>
      <xdr:spPr>
        <a:xfrm>
          <a:off x="16371094" y="6401594"/>
          <a:ext cx="396000" cy="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384969</xdr:colOff>
      <xdr:row>32</xdr:row>
      <xdr:rowOff>87313</xdr:rowOff>
    </xdr:from>
    <xdr:to>
      <xdr:col>14</xdr:col>
      <xdr:colOff>600969</xdr:colOff>
      <xdr:row>32</xdr:row>
      <xdr:rowOff>87313</xdr:rowOff>
    </xdr:to>
    <xdr:cxnSp macro="">
      <xdr:nvCxnSpPr>
        <xdr:cNvPr id="263" name="Прямая соединительная линия 262">
          <a:extLst>
            <a:ext uri="{FF2B5EF4-FFF2-40B4-BE49-F238E27FC236}">
              <a16:creationId xmlns:a16="http://schemas.microsoft.com/office/drawing/2014/main" id="{00000000-0008-0000-0200-000007010000}"/>
            </a:ext>
          </a:extLst>
        </xdr:cNvPr>
        <xdr:cNvCxnSpPr/>
      </xdr:nvCxnSpPr>
      <xdr:spPr>
        <a:xfrm>
          <a:off x="16371094" y="8358188"/>
          <a:ext cx="216000" cy="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396875</xdr:colOff>
      <xdr:row>33</xdr:row>
      <xdr:rowOff>67468</xdr:rowOff>
    </xdr:from>
    <xdr:to>
      <xdr:col>14</xdr:col>
      <xdr:colOff>792875</xdr:colOff>
      <xdr:row>33</xdr:row>
      <xdr:rowOff>67468</xdr:rowOff>
    </xdr:to>
    <xdr:cxnSp macro="">
      <xdr:nvCxnSpPr>
        <xdr:cNvPr id="264" name="Прямая соединительная линия 263">
          <a:extLst>
            <a:ext uri="{FF2B5EF4-FFF2-40B4-BE49-F238E27FC236}">
              <a16:creationId xmlns:a16="http://schemas.microsoft.com/office/drawing/2014/main" id="{00000000-0008-0000-0200-000008010000}"/>
            </a:ext>
          </a:extLst>
        </xdr:cNvPr>
        <xdr:cNvCxnSpPr/>
      </xdr:nvCxnSpPr>
      <xdr:spPr>
        <a:xfrm>
          <a:off x="16383000" y="8552656"/>
          <a:ext cx="396000" cy="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599282</xdr:colOff>
      <xdr:row>23</xdr:row>
      <xdr:rowOff>210343</xdr:rowOff>
    </xdr:from>
    <xdr:to>
      <xdr:col>14</xdr:col>
      <xdr:colOff>599282</xdr:colOff>
      <xdr:row>32</xdr:row>
      <xdr:rowOff>70749</xdr:rowOff>
    </xdr:to>
    <xdr:cxnSp macro="">
      <xdr:nvCxnSpPr>
        <xdr:cNvPr id="266" name="Прямая соединительная линия 265">
          <a:extLst>
            <a:ext uri="{FF2B5EF4-FFF2-40B4-BE49-F238E27FC236}">
              <a16:creationId xmlns:a16="http://schemas.microsoft.com/office/drawing/2014/main" id="{00000000-0008-0000-0200-00000A010000}"/>
            </a:ext>
          </a:extLst>
        </xdr:cNvPr>
        <xdr:cNvCxnSpPr/>
      </xdr:nvCxnSpPr>
      <xdr:spPr>
        <a:xfrm>
          <a:off x="16585407" y="6397624"/>
          <a:ext cx="0" cy="194400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785813</xdr:colOff>
      <xdr:row>23</xdr:row>
      <xdr:rowOff>210343</xdr:rowOff>
    </xdr:from>
    <xdr:to>
      <xdr:col>14</xdr:col>
      <xdr:colOff>785813</xdr:colOff>
      <xdr:row>33</xdr:row>
      <xdr:rowOff>72436</xdr:rowOff>
    </xdr:to>
    <xdr:cxnSp macro="">
      <xdr:nvCxnSpPr>
        <xdr:cNvPr id="267" name="Прямая соединительная линия 266">
          <a:extLst>
            <a:ext uri="{FF2B5EF4-FFF2-40B4-BE49-F238E27FC236}">
              <a16:creationId xmlns:a16="http://schemas.microsoft.com/office/drawing/2014/main" id="{00000000-0008-0000-0200-00000B010000}"/>
            </a:ext>
          </a:extLst>
        </xdr:cNvPr>
        <xdr:cNvCxnSpPr/>
      </xdr:nvCxnSpPr>
      <xdr:spPr>
        <a:xfrm>
          <a:off x="16771938" y="6397624"/>
          <a:ext cx="0" cy="216000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762942</xdr:colOff>
      <xdr:row>32</xdr:row>
      <xdr:rowOff>197497</xdr:rowOff>
    </xdr:from>
    <xdr:to>
      <xdr:col>14</xdr:col>
      <xdr:colOff>806545</xdr:colOff>
      <xdr:row>33</xdr:row>
      <xdr:rowOff>60419</xdr:rowOff>
    </xdr:to>
    <xdr:sp macro="" textlink="">
      <xdr:nvSpPr>
        <xdr:cNvPr id="268" name="Равнобедренный треугольник 267">
          <a:extLst>
            <a:ext uri="{FF2B5EF4-FFF2-40B4-BE49-F238E27FC236}">
              <a16:creationId xmlns:a16="http://schemas.microsoft.com/office/drawing/2014/main" id="{00000000-0008-0000-0200-00000C010000}"/>
            </a:ext>
          </a:extLst>
        </xdr:cNvPr>
        <xdr:cNvSpPr/>
      </xdr:nvSpPr>
      <xdr:spPr>
        <a:xfrm rot="10800000">
          <a:off x="16749067" y="8468372"/>
          <a:ext cx="43603" cy="77235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14</xdr:col>
      <xdr:colOff>576146</xdr:colOff>
      <xdr:row>32</xdr:row>
      <xdr:rowOff>3098</xdr:rowOff>
    </xdr:from>
    <xdr:to>
      <xdr:col>14</xdr:col>
      <xdr:colOff>619749</xdr:colOff>
      <xdr:row>32</xdr:row>
      <xdr:rowOff>82849</xdr:rowOff>
    </xdr:to>
    <xdr:sp macro="" textlink="">
      <xdr:nvSpPr>
        <xdr:cNvPr id="269" name="Равнобедренный треугольник 268">
          <a:extLst>
            <a:ext uri="{FF2B5EF4-FFF2-40B4-BE49-F238E27FC236}">
              <a16:creationId xmlns:a16="http://schemas.microsoft.com/office/drawing/2014/main" id="{00000000-0008-0000-0200-00000D010000}"/>
            </a:ext>
          </a:extLst>
        </xdr:cNvPr>
        <xdr:cNvSpPr/>
      </xdr:nvSpPr>
      <xdr:spPr>
        <a:xfrm rot="10800000">
          <a:off x="16550268" y="8310757"/>
          <a:ext cx="43603" cy="79751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14</xdr:col>
      <xdr:colOff>577918</xdr:colOff>
      <xdr:row>24</xdr:row>
      <xdr:rowOff>1326</xdr:rowOff>
    </xdr:from>
    <xdr:to>
      <xdr:col>14</xdr:col>
      <xdr:colOff>620636</xdr:colOff>
      <xdr:row>24</xdr:row>
      <xdr:rowOff>78561</xdr:rowOff>
    </xdr:to>
    <xdr:sp macro="" textlink="">
      <xdr:nvSpPr>
        <xdr:cNvPr id="270" name="Равнобедренный треугольник 269">
          <a:extLst>
            <a:ext uri="{FF2B5EF4-FFF2-40B4-BE49-F238E27FC236}">
              <a16:creationId xmlns:a16="http://schemas.microsoft.com/office/drawing/2014/main" id="{00000000-0008-0000-0200-00000E010000}"/>
            </a:ext>
          </a:extLst>
        </xdr:cNvPr>
        <xdr:cNvSpPr/>
      </xdr:nvSpPr>
      <xdr:spPr>
        <a:xfrm>
          <a:off x="16552040" y="6422570"/>
          <a:ext cx="42718" cy="77235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14</xdr:col>
      <xdr:colOff>765098</xdr:colOff>
      <xdr:row>24</xdr:row>
      <xdr:rowOff>3097</xdr:rowOff>
    </xdr:from>
    <xdr:to>
      <xdr:col>14</xdr:col>
      <xdr:colOff>807816</xdr:colOff>
      <xdr:row>24</xdr:row>
      <xdr:rowOff>80332</xdr:rowOff>
    </xdr:to>
    <xdr:sp macro="" textlink="">
      <xdr:nvSpPr>
        <xdr:cNvPr id="271" name="Равнобедренный треугольник 270">
          <a:extLst>
            <a:ext uri="{FF2B5EF4-FFF2-40B4-BE49-F238E27FC236}">
              <a16:creationId xmlns:a16="http://schemas.microsoft.com/office/drawing/2014/main" id="{00000000-0008-0000-0200-00000F010000}"/>
            </a:ext>
          </a:extLst>
        </xdr:cNvPr>
        <xdr:cNvSpPr/>
      </xdr:nvSpPr>
      <xdr:spPr>
        <a:xfrm>
          <a:off x="16739220" y="6424341"/>
          <a:ext cx="42718" cy="77235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14</xdr:col>
      <xdr:colOff>311148</xdr:colOff>
      <xdr:row>27</xdr:row>
      <xdr:rowOff>63501</xdr:rowOff>
    </xdr:from>
    <xdr:to>
      <xdr:col>14</xdr:col>
      <xdr:colOff>644977</xdr:colOff>
      <xdr:row>30</xdr:row>
      <xdr:rowOff>79829</xdr:rowOff>
    </xdr:to>
    <xdr:sp macro="" textlink="$D$21">
      <xdr:nvSpPr>
        <xdr:cNvPr id="272" name="Прямоугольник 271">
          <a:extLst>
            <a:ext uri="{FF2B5EF4-FFF2-40B4-BE49-F238E27FC236}">
              <a16:creationId xmlns:a16="http://schemas.microsoft.com/office/drawing/2014/main" id="{00000000-0008-0000-0200-000010010000}"/>
            </a:ext>
          </a:extLst>
        </xdr:cNvPr>
        <xdr:cNvSpPr/>
      </xdr:nvSpPr>
      <xdr:spPr>
        <a:xfrm rot="16200000">
          <a:off x="16046449" y="7366000"/>
          <a:ext cx="816428" cy="333829"/>
        </a:xfrm>
        <a:prstGeom prst="rect">
          <a:avLst/>
        </a:prstGeom>
        <a:noFill/>
        <a:ln w="1905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26E1BEE4-28A2-4A53-ABAC-151963796F03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0,00 мм</a:t>
          </a:fld>
          <a:endParaRPr lang="ru-RU" sz="2400" b="1"/>
        </a:p>
      </xdr:txBody>
    </xdr:sp>
    <xdr:clientData/>
  </xdr:twoCellAnchor>
  <xdr:twoCellAnchor>
    <xdr:from>
      <xdr:col>14</xdr:col>
      <xdr:colOff>723900</xdr:colOff>
      <xdr:row>27</xdr:row>
      <xdr:rowOff>76200</xdr:rowOff>
    </xdr:from>
    <xdr:to>
      <xdr:col>15</xdr:col>
      <xdr:colOff>162379</xdr:colOff>
      <xdr:row>30</xdr:row>
      <xdr:rowOff>92528</xdr:rowOff>
    </xdr:to>
    <xdr:sp macro="" textlink="$F$12">
      <xdr:nvSpPr>
        <xdr:cNvPr id="273" name="Прямоугольник 272">
          <a:extLst>
            <a:ext uri="{FF2B5EF4-FFF2-40B4-BE49-F238E27FC236}">
              <a16:creationId xmlns:a16="http://schemas.microsoft.com/office/drawing/2014/main" id="{00000000-0008-0000-0200-000011010000}"/>
            </a:ext>
          </a:extLst>
        </xdr:cNvPr>
        <xdr:cNvSpPr/>
      </xdr:nvSpPr>
      <xdr:spPr>
        <a:xfrm rot="16200000">
          <a:off x="16459201" y="7378699"/>
          <a:ext cx="816428" cy="333829"/>
        </a:xfrm>
        <a:prstGeom prst="rect">
          <a:avLst/>
        </a:prstGeom>
        <a:noFill/>
        <a:ln w="1905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F51EF392-2770-441E-ABA7-0B505C986D44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 </a:t>
          </a:fld>
          <a:endParaRPr lang="ru-RU" sz="2400" b="1"/>
        </a:p>
      </xdr:txBody>
    </xdr:sp>
    <xdr:clientData/>
  </xdr:twoCellAnchor>
  <xdr:twoCellAnchor>
    <xdr:from>
      <xdr:col>10</xdr:col>
      <xdr:colOff>587828</xdr:colOff>
      <xdr:row>37</xdr:row>
      <xdr:rowOff>239485</xdr:rowOff>
    </xdr:from>
    <xdr:to>
      <xdr:col>11</xdr:col>
      <xdr:colOff>411571</xdr:colOff>
      <xdr:row>37</xdr:row>
      <xdr:rowOff>239485</xdr:rowOff>
    </xdr:to>
    <xdr:cxnSp macro="">
      <xdr:nvCxnSpPr>
        <xdr:cNvPr id="275" name="Прямая соединительная линия 274">
          <a:extLst>
            <a:ext uri="{FF2B5EF4-FFF2-40B4-BE49-F238E27FC236}">
              <a16:creationId xmlns:a16="http://schemas.microsoft.com/office/drawing/2014/main" id="{00000000-0008-0000-0200-000013010000}"/>
            </a:ext>
          </a:extLst>
        </xdr:cNvPr>
        <xdr:cNvCxnSpPr/>
      </xdr:nvCxnSpPr>
      <xdr:spPr>
        <a:xfrm flipV="1">
          <a:off x="10863942" y="9724571"/>
          <a:ext cx="720000" cy="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112486</xdr:colOff>
      <xdr:row>36</xdr:row>
      <xdr:rowOff>108858</xdr:rowOff>
    </xdr:from>
    <xdr:to>
      <xdr:col>11</xdr:col>
      <xdr:colOff>400486</xdr:colOff>
      <xdr:row>36</xdr:row>
      <xdr:rowOff>108858</xdr:rowOff>
    </xdr:to>
    <xdr:cxnSp macro="">
      <xdr:nvCxnSpPr>
        <xdr:cNvPr id="277" name="Прямая соединительная линия 276">
          <a:extLst>
            <a:ext uri="{FF2B5EF4-FFF2-40B4-BE49-F238E27FC236}">
              <a16:creationId xmlns:a16="http://schemas.microsoft.com/office/drawing/2014/main" id="{00000000-0008-0000-0200-000015010000}"/>
            </a:ext>
          </a:extLst>
        </xdr:cNvPr>
        <xdr:cNvCxnSpPr/>
      </xdr:nvCxnSpPr>
      <xdr:spPr>
        <a:xfrm flipV="1">
          <a:off x="11284857" y="9339944"/>
          <a:ext cx="288000" cy="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395514</xdr:colOff>
      <xdr:row>36</xdr:row>
      <xdr:rowOff>108856</xdr:rowOff>
    </xdr:from>
    <xdr:to>
      <xdr:col>11</xdr:col>
      <xdr:colOff>395514</xdr:colOff>
      <xdr:row>37</xdr:row>
      <xdr:rowOff>250856</xdr:rowOff>
    </xdr:to>
    <xdr:cxnSp macro="">
      <xdr:nvCxnSpPr>
        <xdr:cNvPr id="278" name="Прямая соединительная линия 277">
          <a:extLst>
            <a:ext uri="{FF2B5EF4-FFF2-40B4-BE49-F238E27FC236}">
              <a16:creationId xmlns:a16="http://schemas.microsoft.com/office/drawing/2014/main" id="{00000000-0008-0000-0200-000016010000}"/>
            </a:ext>
          </a:extLst>
        </xdr:cNvPr>
        <xdr:cNvCxnSpPr/>
      </xdr:nvCxnSpPr>
      <xdr:spPr>
        <a:xfrm flipH="1" flipV="1">
          <a:off x="11567885" y="9339942"/>
          <a:ext cx="0" cy="39600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377302</xdr:colOff>
      <xdr:row>36</xdr:row>
      <xdr:rowOff>106555</xdr:rowOff>
    </xdr:from>
    <xdr:to>
      <xdr:col>11</xdr:col>
      <xdr:colOff>420905</xdr:colOff>
      <xdr:row>36</xdr:row>
      <xdr:rowOff>183790</xdr:rowOff>
    </xdr:to>
    <xdr:sp macro="" textlink="">
      <xdr:nvSpPr>
        <xdr:cNvPr id="280" name="Равнобедренный треугольник 279">
          <a:extLst>
            <a:ext uri="{FF2B5EF4-FFF2-40B4-BE49-F238E27FC236}">
              <a16:creationId xmlns:a16="http://schemas.microsoft.com/office/drawing/2014/main" id="{00000000-0008-0000-0200-000018010000}"/>
            </a:ext>
          </a:extLst>
        </xdr:cNvPr>
        <xdr:cNvSpPr/>
      </xdr:nvSpPr>
      <xdr:spPr>
        <a:xfrm>
          <a:off x="11543533" y="9279863"/>
          <a:ext cx="43603" cy="77235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373744</xdr:colOff>
      <xdr:row>37</xdr:row>
      <xdr:rowOff>166914</xdr:rowOff>
    </xdr:from>
    <xdr:to>
      <xdr:col>11</xdr:col>
      <xdr:colOff>417347</xdr:colOff>
      <xdr:row>37</xdr:row>
      <xdr:rowOff>244149</xdr:rowOff>
    </xdr:to>
    <xdr:sp macro="" textlink="">
      <xdr:nvSpPr>
        <xdr:cNvPr id="281" name="Равнобедренный треугольник 280">
          <a:extLst>
            <a:ext uri="{FF2B5EF4-FFF2-40B4-BE49-F238E27FC236}">
              <a16:creationId xmlns:a16="http://schemas.microsoft.com/office/drawing/2014/main" id="{00000000-0008-0000-0200-000019010000}"/>
            </a:ext>
          </a:extLst>
        </xdr:cNvPr>
        <xdr:cNvSpPr/>
      </xdr:nvSpPr>
      <xdr:spPr>
        <a:xfrm rot="10800000">
          <a:off x="11546115" y="9652000"/>
          <a:ext cx="43603" cy="77235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8</xdr:col>
      <xdr:colOff>381001</xdr:colOff>
      <xdr:row>36</xdr:row>
      <xdr:rowOff>166913</xdr:rowOff>
    </xdr:from>
    <xdr:to>
      <xdr:col>8</xdr:col>
      <xdr:colOff>381001</xdr:colOff>
      <xdr:row>37</xdr:row>
      <xdr:rowOff>236913</xdr:rowOff>
    </xdr:to>
    <xdr:cxnSp macro="">
      <xdr:nvCxnSpPr>
        <xdr:cNvPr id="282" name="Прямая соединительная линия 281">
          <a:extLst>
            <a:ext uri="{FF2B5EF4-FFF2-40B4-BE49-F238E27FC236}">
              <a16:creationId xmlns:a16="http://schemas.microsoft.com/office/drawing/2014/main" id="{00000000-0008-0000-0200-00001A010000}"/>
            </a:ext>
          </a:extLst>
        </xdr:cNvPr>
        <xdr:cNvCxnSpPr/>
      </xdr:nvCxnSpPr>
      <xdr:spPr>
        <a:xfrm flipH="1">
          <a:off x="8864601" y="9397999"/>
          <a:ext cx="0" cy="32400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174172</xdr:colOff>
      <xdr:row>36</xdr:row>
      <xdr:rowOff>170542</xdr:rowOff>
    </xdr:from>
    <xdr:to>
      <xdr:col>8</xdr:col>
      <xdr:colOff>174172</xdr:colOff>
      <xdr:row>37</xdr:row>
      <xdr:rowOff>240542</xdr:rowOff>
    </xdr:to>
    <xdr:cxnSp macro="">
      <xdr:nvCxnSpPr>
        <xdr:cNvPr id="283" name="Прямая соединительная линия 282">
          <a:extLst>
            <a:ext uri="{FF2B5EF4-FFF2-40B4-BE49-F238E27FC236}">
              <a16:creationId xmlns:a16="http://schemas.microsoft.com/office/drawing/2014/main" id="{00000000-0008-0000-0200-00001B010000}"/>
            </a:ext>
          </a:extLst>
        </xdr:cNvPr>
        <xdr:cNvCxnSpPr/>
      </xdr:nvCxnSpPr>
      <xdr:spPr>
        <a:xfrm flipH="1">
          <a:off x="8657772" y="9401628"/>
          <a:ext cx="0" cy="32400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166914</xdr:colOff>
      <xdr:row>36</xdr:row>
      <xdr:rowOff>166915</xdr:rowOff>
    </xdr:from>
    <xdr:to>
      <xdr:col>8</xdr:col>
      <xdr:colOff>382914</xdr:colOff>
      <xdr:row>36</xdr:row>
      <xdr:rowOff>166915</xdr:rowOff>
    </xdr:to>
    <xdr:cxnSp macro="">
      <xdr:nvCxnSpPr>
        <xdr:cNvPr id="284" name="Прямая соединительная линия 283">
          <a:extLst>
            <a:ext uri="{FF2B5EF4-FFF2-40B4-BE49-F238E27FC236}">
              <a16:creationId xmlns:a16="http://schemas.microsoft.com/office/drawing/2014/main" id="{00000000-0008-0000-0200-00001C010000}"/>
            </a:ext>
          </a:extLst>
        </xdr:cNvPr>
        <xdr:cNvCxnSpPr/>
      </xdr:nvCxnSpPr>
      <xdr:spPr>
        <a:xfrm>
          <a:off x="8650514" y="9398001"/>
          <a:ext cx="216000" cy="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179127</xdr:colOff>
      <xdr:row>36</xdr:row>
      <xdr:rowOff>143817</xdr:rowOff>
    </xdr:from>
    <xdr:to>
      <xdr:col>8</xdr:col>
      <xdr:colOff>256362</xdr:colOff>
      <xdr:row>36</xdr:row>
      <xdr:rowOff>187420</xdr:rowOff>
    </xdr:to>
    <xdr:sp macro="" textlink="">
      <xdr:nvSpPr>
        <xdr:cNvPr id="286" name="Равнобедренный треугольник 285">
          <a:extLst>
            <a:ext uri="{FF2B5EF4-FFF2-40B4-BE49-F238E27FC236}">
              <a16:creationId xmlns:a16="http://schemas.microsoft.com/office/drawing/2014/main" id="{00000000-0008-0000-0200-00001E010000}"/>
            </a:ext>
          </a:extLst>
        </xdr:cNvPr>
        <xdr:cNvSpPr/>
      </xdr:nvSpPr>
      <xdr:spPr>
        <a:xfrm rot="16200000">
          <a:off x="8679543" y="9358087"/>
          <a:ext cx="43603" cy="77235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8</xdr:col>
      <xdr:colOff>308429</xdr:colOff>
      <xdr:row>36</xdr:row>
      <xdr:rowOff>143886</xdr:rowOff>
    </xdr:from>
    <xdr:to>
      <xdr:col>8</xdr:col>
      <xdr:colOff>385664</xdr:colOff>
      <xdr:row>36</xdr:row>
      <xdr:rowOff>187489</xdr:rowOff>
    </xdr:to>
    <xdr:sp macro="" textlink="">
      <xdr:nvSpPr>
        <xdr:cNvPr id="287" name="Равнобедренный треугольник 286">
          <a:extLst>
            <a:ext uri="{FF2B5EF4-FFF2-40B4-BE49-F238E27FC236}">
              <a16:creationId xmlns:a16="http://schemas.microsoft.com/office/drawing/2014/main" id="{00000000-0008-0000-0200-00001F010000}"/>
            </a:ext>
          </a:extLst>
        </xdr:cNvPr>
        <xdr:cNvSpPr/>
      </xdr:nvSpPr>
      <xdr:spPr>
        <a:xfrm rot="5400000">
          <a:off x="8809822" y="9300378"/>
          <a:ext cx="43603" cy="77235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10</xdr:col>
      <xdr:colOff>590826</xdr:colOff>
      <xdr:row>55</xdr:row>
      <xdr:rowOff>16565</xdr:rowOff>
    </xdr:from>
    <xdr:to>
      <xdr:col>10</xdr:col>
      <xdr:colOff>878826</xdr:colOff>
      <xdr:row>55</xdr:row>
      <xdr:rowOff>16565</xdr:rowOff>
    </xdr:to>
    <xdr:cxnSp macro="">
      <xdr:nvCxnSpPr>
        <xdr:cNvPr id="289" name="Прямая соединительная линия 288">
          <a:extLst>
            <a:ext uri="{FF2B5EF4-FFF2-40B4-BE49-F238E27FC236}">
              <a16:creationId xmlns:a16="http://schemas.microsoft.com/office/drawing/2014/main" id="{00000000-0008-0000-0200-000021010000}"/>
            </a:ext>
          </a:extLst>
        </xdr:cNvPr>
        <xdr:cNvCxnSpPr/>
      </xdr:nvCxnSpPr>
      <xdr:spPr>
        <a:xfrm flipV="1">
          <a:off x="10861261" y="14008652"/>
          <a:ext cx="288000" cy="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872432</xdr:colOff>
      <xdr:row>37</xdr:row>
      <xdr:rowOff>237435</xdr:rowOff>
    </xdr:from>
    <xdr:to>
      <xdr:col>10</xdr:col>
      <xdr:colOff>872432</xdr:colOff>
      <xdr:row>55</xdr:row>
      <xdr:rowOff>7522</xdr:rowOff>
    </xdr:to>
    <xdr:cxnSp macro="">
      <xdr:nvCxnSpPr>
        <xdr:cNvPr id="290" name="Прямая соединительная линия 289">
          <a:extLst>
            <a:ext uri="{FF2B5EF4-FFF2-40B4-BE49-F238E27FC236}">
              <a16:creationId xmlns:a16="http://schemas.microsoft.com/office/drawing/2014/main" id="{00000000-0008-0000-0200-000022010000}"/>
            </a:ext>
          </a:extLst>
        </xdr:cNvPr>
        <xdr:cNvCxnSpPr/>
      </xdr:nvCxnSpPr>
      <xdr:spPr>
        <a:xfrm flipV="1">
          <a:off x="11142867" y="9679609"/>
          <a:ext cx="0" cy="432000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854808</xdr:colOff>
      <xdr:row>37</xdr:row>
      <xdr:rowOff>239346</xdr:rowOff>
    </xdr:from>
    <xdr:to>
      <xdr:col>11</xdr:col>
      <xdr:colOff>4526</xdr:colOff>
      <xdr:row>38</xdr:row>
      <xdr:rowOff>62581</xdr:rowOff>
    </xdr:to>
    <xdr:sp macro="" textlink="">
      <xdr:nvSpPr>
        <xdr:cNvPr id="292" name="Равнобедренный треугольник 291">
          <a:extLst>
            <a:ext uri="{FF2B5EF4-FFF2-40B4-BE49-F238E27FC236}">
              <a16:creationId xmlns:a16="http://schemas.microsoft.com/office/drawing/2014/main" id="{00000000-0008-0000-0200-000024010000}"/>
            </a:ext>
          </a:extLst>
        </xdr:cNvPr>
        <xdr:cNvSpPr/>
      </xdr:nvSpPr>
      <xdr:spPr>
        <a:xfrm>
          <a:off x="11127154" y="9666654"/>
          <a:ext cx="43603" cy="77235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10</xdr:col>
      <xdr:colOff>849924</xdr:colOff>
      <xdr:row>54</xdr:row>
      <xdr:rowOff>112345</xdr:rowOff>
    </xdr:from>
    <xdr:to>
      <xdr:col>10</xdr:col>
      <xdr:colOff>893527</xdr:colOff>
      <xdr:row>55</xdr:row>
      <xdr:rowOff>3965</xdr:rowOff>
    </xdr:to>
    <xdr:sp macro="" textlink="">
      <xdr:nvSpPr>
        <xdr:cNvPr id="293" name="Равнобедренный треугольник 292">
          <a:extLst>
            <a:ext uri="{FF2B5EF4-FFF2-40B4-BE49-F238E27FC236}">
              <a16:creationId xmlns:a16="http://schemas.microsoft.com/office/drawing/2014/main" id="{00000000-0008-0000-0200-000025010000}"/>
            </a:ext>
          </a:extLst>
        </xdr:cNvPr>
        <xdr:cNvSpPr/>
      </xdr:nvSpPr>
      <xdr:spPr>
        <a:xfrm rot="10800000">
          <a:off x="11122270" y="13916268"/>
          <a:ext cx="43603" cy="77235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9</xdr:col>
      <xdr:colOff>551961</xdr:colOff>
      <xdr:row>52</xdr:row>
      <xdr:rowOff>43963</xdr:rowOff>
    </xdr:from>
    <xdr:to>
      <xdr:col>9</xdr:col>
      <xdr:colOff>551961</xdr:colOff>
      <xdr:row>55</xdr:row>
      <xdr:rowOff>27117</xdr:rowOff>
    </xdr:to>
    <xdr:cxnSp macro="">
      <xdr:nvCxnSpPr>
        <xdr:cNvPr id="294" name="Прямая соединительная линия 293">
          <a:extLst>
            <a:ext uri="{FF2B5EF4-FFF2-40B4-BE49-F238E27FC236}">
              <a16:creationId xmlns:a16="http://schemas.microsoft.com/office/drawing/2014/main" id="{00000000-0008-0000-0200-000026010000}"/>
            </a:ext>
          </a:extLst>
        </xdr:cNvPr>
        <xdr:cNvCxnSpPr/>
      </xdr:nvCxnSpPr>
      <xdr:spPr>
        <a:xfrm flipV="1">
          <a:off x="9930423" y="13476655"/>
          <a:ext cx="0" cy="54000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527539</xdr:colOff>
      <xdr:row>54</xdr:row>
      <xdr:rowOff>127000</xdr:rowOff>
    </xdr:from>
    <xdr:to>
      <xdr:col>9</xdr:col>
      <xdr:colOff>571142</xdr:colOff>
      <xdr:row>55</xdr:row>
      <xdr:rowOff>18620</xdr:rowOff>
    </xdr:to>
    <xdr:sp macro="" textlink="">
      <xdr:nvSpPr>
        <xdr:cNvPr id="296" name="Равнобедренный треугольник 295">
          <a:extLst>
            <a:ext uri="{FF2B5EF4-FFF2-40B4-BE49-F238E27FC236}">
              <a16:creationId xmlns:a16="http://schemas.microsoft.com/office/drawing/2014/main" id="{00000000-0008-0000-0200-000028010000}"/>
            </a:ext>
          </a:extLst>
        </xdr:cNvPr>
        <xdr:cNvSpPr/>
      </xdr:nvSpPr>
      <xdr:spPr>
        <a:xfrm rot="10800000">
          <a:off x="9906001" y="13930923"/>
          <a:ext cx="43603" cy="77235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9</xdr:col>
      <xdr:colOff>532423</xdr:colOff>
      <xdr:row>52</xdr:row>
      <xdr:rowOff>48846</xdr:rowOff>
    </xdr:from>
    <xdr:to>
      <xdr:col>9</xdr:col>
      <xdr:colOff>576026</xdr:colOff>
      <xdr:row>52</xdr:row>
      <xdr:rowOff>126081</xdr:rowOff>
    </xdr:to>
    <xdr:sp macro="" textlink="">
      <xdr:nvSpPr>
        <xdr:cNvPr id="297" name="Равнобедренный треугольник 296">
          <a:extLst>
            <a:ext uri="{FF2B5EF4-FFF2-40B4-BE49-F238E27FC236}">
              <a16:creationId xmlns:a16="http://schemas.microsoft.com/office/drawing/2014/main" id="{00000000-0008-0000-0200-000029010000}"/>
            </a:ext>
          </a:extLst>
        </xdr:cNvPr>
        <xdr:cNvSpPr/>
      </xdr:nvSpPr>
      <xdr:spPr>
        <a:xfrm>
          <a:off x="9910885" y="13481538"/>
          <a:ext cx="43603" cy="77235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8</xdr:col>
      <xdr:colOff>459154</xdr:colOff>
      <xdr:row>55</xdr:row>
      <xdr:rowOff>14654</xdr:rowOff>
    </xdr:from>
    <xdr:to>
      <xdr:col>8</xdr:col>
      <xdr:colOff>459154</xdr:colOff>
      <xdr:row>57</xdr:row>
      <xdr:rowOff>3423</xdr:rowOff>
    </xdr:to>
    <xdr:cxnSp macro="">
      <xdr:nvCxnSpPr>
        <xdr:cNvPr id="298" name="Прямая соединительная линия 297">
          <a:extLst>
            <a:ext uri="{FF2B5EF4-FFF2-40B4-BE49-F238E27FC236}">
              <a16:creationId xmlns:a16="http://schemas.microsoft.com/office/drawing/2014/main" id="{00000000-0008-0000-0200-00002A010000}"/>
            </a:ext>
          </a:extLst>
        </xdr:cNvPr>
        <xdr:cNvCxnSpPr/>
      </xdr:nvCxnSpPr>
      <xdr:spPr>
        <a:xfrm flipV="1">
          <a:off x="8943731" y="14004192"/>
          <a:ext cx="0" cy="36000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58615</xdr:colOff>
      <xdr:row>55</xdr:row>
      <xdr:rowOff>19539</xdr:rowOff>
    </xdr:from>
    <xdr:to>
      <xdr:col>9</xdr:col>
      <xdr:colOff>58615</xdr:colOff>
      <xdr:row>57</xdr:row>
      <xdr:rowOff>8308</xdr:rowOff>
    </xdr:to>
    <xdr:cxnSp macro="">
      <xdr:nvCxnSpPr>
        <xdr:cNvPr id="299" name="Прямая соединительная линия 298">
          <a:extLst>
            <a:ext uri="{FF2B5EF4-FFF2-40B4-BE49-F238E27FC236}">
              <a16:creationId xmlns:a16="http://schemas.microsoft.com/office/drawing/2014/main" id="{00000000-0008-0000-0200-00002B010000}"/>
            </a:ext>
          </a:extLst>
        </xdr:cNvPr>
        <xdr:cNvCxnSpPr/>
      </xdr:nvCxnSpPr>
      <xdr:spPr>
        <a:xfrm flipV="1">
          <a:off x="9437077" y="14009077"/>
          <a:ext cx="0" cy="36000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454269</xdr:colOff>
      <xdr:row>57</xdr:row>
      <xdr:rowOff>0</xdr:rowOff>
    </xdr:from>
    <xdr:to>
      <xdr:col>9</xdr:col>
      <xdr:colOff>64384</xdr:colOff>
      <xdr:row>57</xdr:row>
      <xdr:rowOff>0</xdr:rowOff>
    </xdr:to>
    <xdr:cxnSp macro="">
      <xdr:nvCxnSpPr>
        <xdr:cNvPr id="300" name="Прямая соединительная линия 299">
          <a:extLst>
            <a:ext uri="{FF2B5EF4-FFF2-40B4-BE49-F238E27FC236}">
              <a16:creationId xmlns:a16="http://schemas.microsoft.com/office/drawing/2014/main" id="{00000000-0008-0000-0200-00002C010000}"/>
            </a:ext>
          </a:extLst>
        </xdr:cNvPr>
        <xdr:cNvCxnSpPr/>
      </xdr:nvCxnSpPr>
      <xdr:spPr>
        <a:xfrm flipH="1" flipV="1">
          <a:off x="8938846" y="14360769"/>
          <a:ext cx="504000" cy="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466761</xdr:colOff>
      <xdr:row>56</xdr:row>
      <xdr:rowOff>163355</xdr:rowOff>
    </xdr:from>
    <xdr:to>
      <xdr:col>8</xdr:col>
      <xdr:colOff>543996</xdr:colOff>
      <xdr:row>57</xdr:row>
      <xdr:rowOff>21343</xdr:rowOff>
    </xdr:to>
    <xdr:sp macro="" textlink="">
      <xdr:nvSpPr>
        <xdr:cNvPr id="302" name="Равнобедренный треугольник 301">
          <a:extLst>
            <a:ext uri="{FF2B5EF4-FFF2-40B4-BE49-F238E27FC236}">
              <a16:creationId xmlns:a16="http://schemas.microsoft.com/office/drawing/2014/main" id="{00000000-0008-0000-0200-00002E010000}"/>
            </a:ext>
          </a:extLst>
        </xdr:cNvPr>
        <xdr:cNvSpPr/>
      </xdr:nvSpPr>
      <xdr:spPr>
        <a:xfrm rot="16200000">
          <a:off x="8968154" y="14321693"/>
          <a:ext cx="43603" cy="77235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8</xdr:col>
      <xdr:colOff>869462</xdr:colOff>
      <xdr:row>56</xdr:row>
      <xdr:rowOff>161191</xdr:rowOff>
    </xdr:from>
    <xdr:to>
      <xdr:col>9</xdr:col>
      <xdr:colOff>52812</xdr:colOff>
      <xdr:row>57</xdr:row>
      <xdr:rowOff>19179</xdr:rowOff>
    </xdr:to>
    <xdr:sp macro="" textlink="">
      <xdr:nvSpPr>
        <xdr:cNvPr id="303" name="Равнобедренный треугольник 302">
          <a:extLst>
            <a:ext uri="{FF2B5EF4-FFF2-40B4-BE49-F238E27FC236}">
              <a16:creationId xmlns:a16="http://schemas.microsoft.com/office/drawing/2014/main" id="{00000000-0008-0000-0200-00002F010000}"/>
            </a:ext>
          </a:extLst>
        </xdr:cNvPr>
        <xdr:cNvSpPr/>
      </xdr:nvSpPr>
      <xdr:spPr>
        <a:xfrm rot="5400000">
          <a:off x="9370855" y="14319529"/>
          <a:ext cx="43603" cy="77235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7</xdr:col>
      <xdr:colOff>1597268</xdr:colOff>
      <xdr:row>55</xdr:row>
      <xdr:rowOff>9771</xdr:rowOff>
    </xdr:from>
    <xdr:to>
      <xdr:col>8</xdr:col>
      <xdr:colOff>463653</xdr:colOff>
      <xdr:row>55</xdr:row>
      <xdr:rowOff>9771</xdr:rowOff>
    </xdr:to>
    <xdr:cxnSp macro="">
      <xdr:nvCxnSpPr>
        <xdr:cNvPr id="304" name="Прямая соединительная линия 303">
          <a:extLst>
            <a:ext uri="{FF2B5EF4-FFF2-40B4-BE49-F238E27FC236}">
              <a16:creationId xmlns:a16="http://schemas.microsoft.com/office/drawing/2014/main" id="{00000000-0008-0000-0200-000030010000}"/>
            </a:ext>
          </a:extLst>
        </xdr:cNvPr>
        <xdr:cNvCxnSpPr/>
      </xdr:nvCxnSpPr>
      <xdr:spPr>
        <a:xfrm flipH="1" flipV="1">
          <a:off x="8372230" y="13999309"/>
          <a:ext cx="576000" cy="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1436080</xdr:colOff>
      <xdr:row>54</xdr:row>
      <xdr:rowOff>53731</xdr:rowOff>
    </xdr:from>
    <xdr:to>
      <xdr:col>8</xdr:col>
      <xdr:colOff>50465</xdr:colOff>
      <xdr:row>54</xdr:row>
      <xdr:rowOff>53731</xdr:rowOff>
    </xdr:to>
    <xdr:cxnSp macro="">
      <xdr:nvCxnSpPr>
        <xdr:cNvPr id="306" name="Прямая соединительная линия 305">
          <a:extLst>
            <a:ext uri="{FF2B5EF4-FFF2-40B4-BE49-F238E27FC236}">
              <a16:creationId xmlns:a16="http://schemas.microsoft.com/office/drawing/2014/main" id="{00000000-0008-0000-0200-000032010000}"/>
            </a:ext>
          </a:extLst>
        </xdr:cNvPr>
        <xdr:cNvCxnSpPr/>
      </xdr:nvCxnSpPr>
      <xdr:spPr>
        <a:xfrm flipH="1" flipV="1">
          <a:off x="8211042" y="13857654"/>
          <a:ext cx="324000" cy="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1607038</xdr:colOff>
      <xdr:row>54</xdr:row>
      <xdr:rowOff>48848</xdr:rowOff>
    </xdr:from>
    <xdr:to>
      <xdr:col>7</xdr:col>
      <xdr:colOff>1607038</xdr:colOff>
      <xdr:row>55</xdr:row>
      <xdr:rowOff>7233</xdr:rowOff>
    </xdr:to>
    <xdr:cxnSp macro="">
      <xdr:nvCxnSpPr>
        <xdr:cNvPr id="307" name="Прямая соединительная линия 306">
          <a:extLst>
            <a:ext uri="{FF2B5EF4-FFF2-40B4-BE49-F238E27FC236}">
              <a16:creationId xmlns:a16="http://schemas.microsoft.com/office/drawing/2014/main" id="{00000000-0008-0000-0200-000033010000}"/>
            </a:ext>
          </a:extLst>
        </xdr:cNvPr>
        <xdr:cNvCxnSpPr/>
      </xdr:nvCxnSpPr>
      <xdr:spPr>
        <a:xfrm flipH="1" flipV="1">
          <a:off x="8382000" y="13852771"/>
          <a:ext cx="0" cy="14400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1582615</xdr:colOff>
      <xdr:row>54</xdr:row>
      <xdr:rowOff>39077</xdr:rowOff>
    </xdr:from>
    <xdr:to>
      <xdr:col>7</xdr:col>
      <xdr:colOff>1626218</xdr:colOff>
      <xdr:row>54</xdr:row>
      <xdr:rowOff>116312</xdr:rowOff>
    </xdr:to>
    <xdr:sp macro="" textlink="">
      <xdr:nvSpPr>
        <xdr:cNvPr id="309" name="Равнобедренный треугольник 308">
          <a:extLst>
            <a:ext uri="{FF2B5EF4-FFF2-40B4-BE49-F238E27FC236}">
              <a16:creationId xmlns:a16="http://schemas.microsoft.com/office/drawing/2014/main" id="{00000000-0008-0000-0200-000035010000}"/>
            </a:ext>
          </a:extLst>
        </xdr:cNvPr>
        <xdr:cNvSpPr/>
      </xdr:nvSpPr>
      <xdr:spPr>
        <a:xfrm>
          <a:off x="8357577" y="13843000"/>
          <a:ext cx="43603" cy="77235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7</xdr:col>
      <xdr:colOff>1582614</xdr:colOff>
      <xdr:row>54</xdr:row>
      <xdr:rowOff>151423</xdr:rowOff>
    </xdr:from>
    <xdr:to>
      <xdr:col>7</xdr:col>
      <xdr:colOff>1626217</xdr:colOff>
      <xdr:row>55</xdr:row>
      <xdr:rowOff>43043</xdr:rowOff>
    </xdr:to>
    <xdr:sp macro="" textlink="">
      <xdr:nvSpPr>
        <xdr:cNvPr id="310" name="Равнобедренный треугольник 309">
          <a:extLst>
            <a:ext uri="{FF2B5EF4-FFF2-40B4-BE49-F238E27FC236}">
              <a16:creationId xmlns:a16="http://schemas.microsoft.com/office/drawing/2014/main" id="{00000000-0008-0000-0200-000036010000}"/>
            </a:ext>
          </a:extLst>
        </xdr:cNvPr>
        <xdr:cNvSpPr/>
      </xdr:nvSpPr>
      <xdr:spPr>
        <a:xfrm rot="10800000">
          <a:off x="8357576" y="13955346"/>
          <a:ext cx="43603" cy="77235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7</xdr:col>
      <xdr:colOff>1440960</xdr:colOff>
      <xdr:row>37</xdr:row>
      <xdr:rowOff>234461</xdr:rowOff>
    </xdr:from>
    <xdr:to>
      <xdr:col>8</xdr:col>
      <xdr:colOff>55345</xdr:colOff>
      <xdr:row>37</xdr:row>
      <xdr:rowOff>234461</xdr:rowOff>
    </xdr:to>
    <xdr:cxnSp macro="">
      <xdr:nvCxnSpPr>
        <xdr:cNvPr id="311" name="Прямая соединительная линия 310">
          <a:extLst>
            <a:ext uri="{FF2B5EF4-FFF2-40B4-BE49-F238E27FC236}">
              <a16:creationId xmlns:a16="http://schemas.microsoft.com/office/drawing/2014/main" id="{00000000-0008-0000-0200-000037010000}"/>
            </a:ext>
          </a:extLst>
        </xdr:cNvPr>
        <xdr:cNvCxnSpPr/>
      </xdr:nvCxnSpPr>
      <xdr:spPr>
        <a:xfrm flipH="1" flipV="1">
          <a:off x="8215922" y="9661769"/>
          <a:ext cx="324000" cy="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1445846</xdr:colOff>
      <xdr:row>37</xdr:row>
      <xdr:rowOff>239346</xdr:rowOff>
    </xdr:from>
    <xdr:to>
      <xdr:col>7</xdr:col>
      <xdr:colOff>1445846</xdr:colOff>
      <xdr:row>54</xdr:row>
      <xdr:rowOff>38731</xdr:rowOff>
    </xdr:to>
    <xdr:cxnSp macro="">
      <xdr:nvCxnSpPr>
        <xdr:cNvPr id="312" name="Прямая соединительная линия 311">
          <a:extLst>
            <a:ext uri="{FF2B5EF4-FFF2-40B4-BE49-F238E27FC236}">
              <a16:creationId xmlns:a16="http://schemas.microsoft.com/office/drawing/2014/main" id="{00000000-0008-0000-0200-000038010000}"/>
            </a:ext>
          </a:extLst>
        </xdr:cNvPr>
        <xdr:cNvCxnSpPr/>
      </xdr:nvCxnSpPr>
      <xdr:spPr>
        <a:xfrm flipV="1">
          <a:off x="8220808" y="9666654"/>
          <a:ext cx="0" cy="417600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1421423</xdr:colOff>
      <xdr:row>53</xdr:row>
      <xdr:rowOff>156309</xdr:rowOff>
    </xdr:from>
    <xdr:to>
      <xdr:col>7</xdr:col>
      <xdr:colOff>1465026</xdr:colOff>
      <xdr:row>54</xdr:row>
      <xdr:rowOff>47929</xdr:rowOff>
    </xdr:to>
    <xdr:sp macro="" textlink="">
      <xdr:nvSpPr>
        <xdr:cNvPr id="313" name="Равнобедренный треугольник 312">
          <a:extLst>
            <a:ext uri="{FF2B5EF4-FFF2-40B4-BE49-F238E27FC236}">
              <a16:creationId xmlns:a16="http://schemas.microsoft.com/office/drawing/2014/main" id="{00000000-0008-0000-0200-000039010000}"/>
            </a:ext>
          </a:extLst>
        </xdr:cNvPr>
        <xdr:cNvSpPr/>
      </xdr:nvSpPr>
      <xdr:spPr>
        <a:xfrm rot="10800000">
          <a:off x="8196385" y="13774617"/>
          <a:ext cx="43603" cy="77235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7</xdr:col>
      <xdr:colOff>1421423</xdr:colOff>
      <xdr:row>37</xdr:row>
      <xdr:rowOff>239347</xdr:rowOff>
    </xdr:from>
    <xdr:to>
      <xdr:col>7</xdr:col>
      <xdr:colOff>1465026</xdr:colOff>
      <xdr:row>38</xdr:row>
      <xdr:rowOff>62582</xdr:rowOff>
    </xdr:to>
    <xdr:sp macro="" textlink="">
      <xdr:nvSpPr>
        <xdr:cNvPr id="314" name="Равнобедренный треугольник 313">
          <a:extLst>
            <a:ext uri="{FF2B5EF4-FFF2-40B4-BE49-F238E27FC236}">
              <a16:creationId xmlns:a16="http://schemas.microsoft.com/office/drawing/2014/main" id="{00000000-0008-0000-0200-00003A010000}"/>
            </a:ext>
          </a:extLst>
        </xdr:cNvPr>
        <xdr:cNvSpPr/>
      </xdr:nvSpPr>
      <xdr:spPr>
        <a:xfrm>
          <a:off x="8196385" y="9666655"/>
          <a:ext cx="43603" cy="77235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9</xdr:col>
      <xdr:colOff>816429</xdr:colOff>
      <xdr:row>37</xdr:row>
      <xdr:rowOff>250372</xdr:rowOff>
    </xdr:from>
    <xdr:to>
      <xdr:col>9</xdr:col>
      <xdr:colOff>816429</xdr:colOff>
      <xdr:row>39</xdr:row>
      <xdr:rowOff>246743</xdr:rowOff>
    </xdr:to>
    <xdr:cxnSp macro="">
      <xdr:nvCxnSpPr>
        <xdr:cNvPr id="176" name="Прямая соединительная линия 175">
          <a:extLst>
            <a:ext uri="{FF2B5EF4-FFF2-40B4-BE49-F238E27FC236}">
              <a16:creationId xmlns:a16="http://schemas.microsoft.com/office/drawing/2014/main" id="{00000000-0008-0000-0200-0000B0000000}"/>
            </a:ext>
          </a:extLst>
        </xdr:cNvPr>
        <xdr:cNvCxnSpPr/>
      </xdr:nvCxnSpPr>
      <xdr:spPr>
        <a:xfrm flipV="1">
          <a:off x="10196286" y="9735458"/>
          <a:ext cx="0" cy="504371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794657</xdr:colOff>
      <xdr:row>37</xdr:row>
      <xdr:rowOff>246743</xdr:rowOff>
    </xdr:from>
    <xdr:to>
      <xdr:col>9</xdr:col>
      <xdr:colOff>838260</xdr:colOff>
      <xdr:row>38</xdr:row>
      <xdr:rowOff>69978</xdr:rowOff>
    </xdr:to>
    <xdr:sp macro="" textlink="">
      <xdr:nvSpPr>
        <xdr:cNvPr id="178" name="Равнобедренный треугольник 177">
          <a:extLst>
            <a:ext uri="{FF2B5EF4-FFF2-40B4-BE49-F238E27FC236}">
              <a16:creationId xmlns:a16="http://schemas.microsoft.com/office/drawing/2014/main" id="{00000000-0008-0000-0200-0000B2000000}"/>
            </a:ext>
          </a:extLst>
        </xdr:cNvPr>
        <xdr:cNvSpPr/>
      </xdr:nvSpPr>
      <xdr:spPr>
        <a:xfrm>
          <a:off x="10174514" y="9731829"/>
          <a:ext cx="43603" cy="77235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9</xdr:col>
      <xdr:colOff>794657</xdr:colOff>
      <xdr:row>39</xdr:row>
      <xdr:rowOff>174172</xdr:rowOff>
    </xdr:from>
    <xdr:to>
      <xdr:col>9</xdr:col>
      <xdr:colOff>838260</xdr:colOff>
      <xdr:row>39</xdr:row>
      <xdr:rowOff>251407</xdr:rowOff>
    </xdr:to>
    <xdr:sp macro="" textlink="">
      <xdr:nvSpPr>
        <xdr:cNvPr id="179" name="Равнобедренный треугольник 178">
          <a:extLst>
            <a:ext uri="{FF2B5EF4-FFF2-40B4-BE49-F238E27FC236}">
              <a16:creationId xmlns:a16="http://schemas.microsoft.com/office/drawing/2014/main" id="{00000000-0008-0000-0200-0000B3000000}"/>
            </a:ext>
          </a:extLst>
        </xdr:cNvPr>
        <xdr:cNvSpPr/>
      </xdr:nvSpPr>
      <xdr:spPr>
        <a:xfrm rot="10800000">
          <a:off x="10174514" y="10167258"/>
          <a:ext cx="43603" cy="77235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9</xdr:col>
      <xdr:colOff>609601</xdr:colOff>
      <xdr:row>38</xdr:row>
      <xdr:rowOff>70756</xdr:rowOff>
    </xdr:from>
    <xdr:to>
      <xdr:col>10</xdr:col>
      <xdr:colOff>801915</xdr:colOff>
      <xdr:row>39</xdr:row>
      <xdr:rowOff>163286</xdr:rowOff>
    </xdr:to>
    <xdr:sp macro="" textlink="$AC$45">
      <xdr:nvSpPr>
        <xdr:cNvPr id="180" name="Прямоугольник 179">
          <a:extLst>
            <a:ext uri="{FF2B5EF4-FFF2-40B4-BE49-F238E27FC236}">
              <a16:creationId xmlns:a16="http://schemas.microsoft.com/office/drawing/2014/main" id="{00000000-0008-0000-0200-0000B4000000}"/>
            </a:ext>
          </a:extLst>
        </xdr:cNvPr>
        <xdr:cNvSpPr/>
      </xdr:nvSpPr>
      <xdr:spPr>
        <a:xfrm>
          <a:off x="9998530" y="9813470"/>
          <a:ext cx="1090385" cy="346530"/>
        </a:xfrm>
        <a:prstGeom prst="rect">
          <a:avLst/>
        </a:prstGeom>
        <a:noFill/>
        <a:ln w="1905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AD1510C7-BE0B-4B3C-804F-DC22C6794ECC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fix.60 mm</a:t>
          </a:fld>
          <a:endParaRPr lang="ru-RU" sz="1400" b="1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671286</xdr:colOff>
      <xdr:row>24</xdr:row>
      <xdr:rowOff>244923</xdr:rowOff>
    </xdr:from>
    <xdr:to>
      <xdr:col>14</xdr:col>
      <xdr:colOff>580572</xdr:colOff>
      <xdr:row>34</xdr:row>
      <xdr:rowOff>27428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56929" y="6921494"/>
          <a:ext cx="9026072" cy="2513005"/>
        </a:xfrm>
        <a:prstGeom prst="rect">
          <a:avLst/>
        </a:prstGeom>
      </xdr:spPr>
    </xdr:pic>
    <xdr:clientData/>
  </xdr:twoCellAnchor>
  <xdr:twoCellAnchor>
    <xdr:from>
      <xdr:col>1</xdr:col>
      <xdr:colOff>77931</xdr:colOff>
      <xdr:row>0</xdr:row>
      <xdr:rowOff>100445</xdr:rowOff>
    </xdr:from>
    <xdr:to>
      <xdr:col>1</xdr:col>
      <xdr:colOff>751131</xdr:colOff>
      <xdr:row>0</xdr:row>
      <xdr:rowOff>773645</xdr:rowOff>
    </xdr:to>
    <xdr:grpSp>
      <xdr:nvGrpSpPr>
        <xdr:cNvPr id="6" name="Группа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GrpSpPr>
          <a:grpSpLocks noChangeAspect="1"/>
        </xdr:cNvGrpSpPr>
      </xdr:nvGrpSpPr>
      <xdr:grpSpPr>
        <a:xfrm>
          <a:off x="159574" y="100445"/>
          <a:ext cx="673200" cy="673200"/>
          <a:chOff x="720000" y="3600000"/>
          <a:chExt cx="792000" cy="792000"/>
        </a:xfrm>
      </xdr:grpSpPr>
      <xdr:sp macro="" textlink="">
        <xdr:nvSpPr>
          <xdr:cNvPr id="7" name="Стрелка влево 47">
            <a:extLst>
              <a:ext uri="{FF2B5EF4-FFF2-40B4-BE49-F238E27FC236}">
                <a16:creationId xmlns:a16="http://schemas.microsoft.com/office/drawing/2014/main" id="{00000000-0008-0000-0300-000007000000}"/>
              </a:ext>
            </a:extLst>
          </xdr:cNvPr>
          <xdr:cNvSpPr>
            <a:spLocks noChangeAspect="1"/>
          </xdr:cNvSpPr>
        </xdr:nvSpPr>
        <xdr:spPr>
          <a:xfrm>
            <a:off x="810000" y="3798000"/>
            <a:ext cx="576000" cy="414000"/>
          </a:xfrm>
          <a:prstGeom prst="leftArrow">
            <a:avLst/>
          </a:prstGeom>
          <a:solidFill>
            <a:schemeClr val="bg1"/>
          </a:solidFill>
          <a:ln w="31750">
            <a:solidFill>
              <a:schemeClr val="tx1">
                <a:lumMod val="95000"/>
                <a:lumOff val="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/>
          </a:p>
        </xdr:txBody>
      </xdr:sp>
      <xdr:sp macro="" textlink="">
        <xdr:nvSpPr>
          <xdr:cNvPr id="8" name="Прямоугольник 7">
            <a:extLst>
              <a:ext uri="{FF2B5EF4-FFF2-40B4-BE49-F238E27FC236}">
                <a16:creationId xmlns:a16="http://schemas.microsoft.com/office/drawing/2014/main" id="{00000000-0008-0000-0300-000008000000}"/>
              </a:ext>
            </a:extLst>
          </xdr:cNvPr>
          <xdr:cNvSpPr>
            <a:spLocks noChangeAspect="1"/>
          </xdr:cNvSpPr>
        </xdr:nvSpPr>
        <xdr:spPr>
          <a:xfrm>
            <a:off x="720000" y="3600000"/>
            <a:ext cx="792000" cy="792000"/>
          </a:xfrm>
          <a:prstGeom prst="rect">
            <a:avLst/>
          </a:prstGeom>
          <a:noFill/>
          <a:ln w="31750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/>
          </a:p>
        </xdr:txBody>
      </xdr:sp>
    </xdr:grpSp>
    <xdr:clientData/>
  </xdr:twoCellAnchor>
  <xdr:twoCellAnchor>
    <xdr:from>
      <xdr:col>1</xdr:col>
      <xdr:colOff>1301931</xdr:colOff>
      <xdr:row>0</xdr:row>
      <xdr:rowOff>100445</xdr:rowOff>
    </xdr:from>
    <xdr:to>
      <xdr:col>1</xdr:col>
      <xdr:colOff>1975131</xdr:colOff>
      <xdr:row>0</xdr:row>
      <xdr:rowOff>773645</xdr:rowOff>
    </xdr:to>
    <xdr:grpSp>
      <xdr:nvGrpSpPr>
        <xdr:cNvPr id="9" name="Группа 8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GrpSpPr/>
      </xdr:nvGrpSpPr>
      <xdr:grpSpPr>
        <a:xfrm>
          <a:off x="1383574" y="100445"/>
          <a:ext cx="673200" cy="673200"/>
          <a:chOff x="1944000" y="3600000"/>
          <a:chExt cx="673200" cy="673200"/>
        </a:xfrm>
      </xdr:grpSpPr>
      <xdr:pic>
        <xdr:nvPicPr>
          <xdr:cNvPr id="10" name="Picture 4" descr="D:\work folders\МОС\Документы по работе\прайс-лист\конфигуратор\img_165371.png">
            <a:extLst>
              <a:ext uri="{FF2B5EF4-FFF2-40B4-BE49-F238E27FC236}">
                <a16:creationId xmlns:a16="http://schemas.microsoft.com/office/drawing/2014/main" id="{00000000-0008-0000-0300-00000A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print"/>
          <a:srcRect/>
          <a:stretch>
            <a:fillRect/>
          </a:stretch>
        </xdr:blipFill>
        <xdr:spPr bwMode="auto">
          <a:xfrm>
            <a:off x="2066400" y="3670380"/>
            <a:ext cx="443763" cy="520200"/>
          </a:xfrm>
          <a:prstGeom prst="rect">
            <a:avLst/>
          </a:prstGeom>
          <a:noFill/>
        </xdr:spPr>
      </xdr:pic>
      <xdr:sp macro="" textlink="">
        <xdr:nvSpPr>
          <xdr:cNvPr id="11" name="Прямоугольник 10">
            <a:extLst>
              <a:ext uri="{FF2B5EF4-FFF2-40B4-BE49-F238E27FC236}">
                <a16:creationId xmlns:a16="http://schemas.microsoft.com/office/drawing/2014/main" id="{00000000-0008-0000-0300-00000B000000}"/>
              </a:ext>
            </a:extLst>
          </xdr:cNvPr>
          <xdr:cNvSpPr>
            <a:spLocks noChangeAspect="1"/>
          </xdr:cNvSpPr>
        </xdr:nvSpPr>
        <xdr:spPr>
          <a:xfrm>
            <a:off x="1944000" y="3600000"/>
            <a:ext cx="673200" cy="673200"/>
          </a:xfrm>
          <a:prstGeom prst="rect">
            <a:avLst/>
          </a:prstGeom>
          <a:noFill/>
          <a:ln w="31750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/>
          </a:p>
        </xdr:txBody>
      </xdr:sp>
    </xdr:grpSp>
    <xdr:clientData/>
  </xdr:twoCellAnchor>
  <xdr:twoCellAnchor>
    <xdr:from>
      <xdr:col>2</xdr:col>
      <xdr:colOff>92331</xdr:colOff>
      <xdr:row>0</xdr:row>
      <xdr:rowOff>100445</xdr:rowOff>
    </xdr:from>
    <xdr:to>
      <xdr:col>2</xdr:col>
      <xdr:colOff>765531</xdr:colOff>
      <xdr:row>0</xdr:row>
      <xdr:rowOff>773645</xdr:rowOff>
    </xdr:to>
    <xdr:grpSp>
      <xdr:nvGrpSpPr>
        <xdr:cNvPr id="12" name="Группа 11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GrpSpPr>
          <a:grpSpLocks noChangeAspect="1"/>
        </xdr:cNvGrpSpPr>
      </xdr:nvGrpSpPr>
      <xdr:grpSpPr>
        <a:xfrm>
          <a:off x="3893260" y="100445"/>
          <a:ext cx="673200" cy="673200"/>
          <a:chOff x="4392000" y="3600000"/>
          <a:chExt cx="792000" cy="792000"/>
        </a:xfrm>
      </xdr:grpSpPr>
      <xdr:sp macro="" textlink="">
        <xdr:nvSpPr>
          <xdr:cNvPr id="13" name="Прямоугольник 12">
            <a:extLst>
              <a:ext uri="{FF2B5EF4-FFF2-40B4-BE49-F238E27FC236}">
                <a16:creationId xmlns:a16="http://schemas.microsoft.com/office/drawing/2014/main" id="{00000000-0008-0000-0300-00000D000000}"/>
              </a:ext>
            </a:extLst>
          </xdr:cNvPr>
          <xdr:cNvSpPr>
            <a:spLocks noChangeAspect="1"/>
          </xdr:cNvSpPr>
        </xdr:nvSpPr>
        <xdr:spPr>
          <a:xfrm>
            <a:off x="4392000" y="3600000"/>
            <a:ext cx="792000" cy="792000"/>
          </a:xfrm>
          <a:prstGeom prst="rect">
            <a:avLst/>
          </a:prstGeom>
          <a:noFill/>
          <a:ln w="31750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/>
          </a:p>
        </xdr:txBody>
      </xdr:sp>
      <xdr:pic>
        <xdr:nvPicPr>
          <xdr:cNvPr id="14" name="Picture 6">
            <a:extLst>
              <a:ext uri="{FF2B5EF4-FFF2-40B4-BE49-F238E27FC236}">
                <a16:creationId xmlns:a16="http://schemas.microsoft.com/office/drawing/2014/main" id="{00000000-0008-0000-0300-00000E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6" cstate="print"/>
          <a:srcRect l="10577"/>
          <a:stretch>
            <a:fillRect/>
          </a:stretch>
        </xdr:blipFill>
        <xdr:spPr bwMode="auto">
          <a:xfrm>
            <a:off x="4500000" y="3708000"/>
            <a:ext cx="647061" cy="6480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1</xdr:col>
      <xdr:colOff>2525931</xdr:colOff>
      <xdr:row>0</xdr:row>
      <xdr:rowOff>100445</xdr:rowOff>
    </xdr:from>
    <xdr:to>
      <xdr:col>1</xdr:col>
      <xdr:colOff>3199131</xdr:colOff>
      <xdr:row>0</xdr:row>
      <xdr:rowOff>773645</xdr:rowOff>
    </xdr:to>
    <xdr:grpSp>
      <xdr:nvGrpSpPr>
        <xdr:cNvPr id="15" name="Группа 14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GrpSpPr/>
      </xdr:nvGrpSpPr>
      <xdr:grpSpPr>
        <a:xfrm>
          <a:off x="2607574" y="100445"/>
          <a:ext cx="673200" cy="673200"/>
          <a:chOff x="3168000" y="3600000"/>
          <a:chExt cx="673200" cy="673200"/>
        </a:xfrm>
      </xdr:grpSpPr>
      <xdr:sp macro="" textlink="">
        <xdr:nvSpPr>
          <xdr:cNvPr id="16" name="Прямоугольник 15">
            <a:extLst>
              <a:ext uri="{FF2B5EF4-FFF2-40B4-BE49-F238E27FC236}">
                <a16:creationId xmlns:a16="http://schemas.microsoft.com/office/drawing/2014/main" id="{00000000-0008-0000-0300-000010000000}"/>
              </a:ext>
            </a:extLst>
          </xdr:cNvPr>
          <xdr:cNvSpPr>
            <a:spLocks noChangeAspect="1"/>
          </xdr:cNvSpPr>
        </xdr:nvSpPr>
        <xdr:spPr>
          <a:xfrm>
            <a:off x="3168000" y="3600000"/>
            <a:ext cx="673200" cy="673200"/>
          </a:xfrm>
          <a:prstGeom prst="rect">
            <a:avLst/>
          </a:prstGeom>
          <a:noFill/>
          <a:ln w="31750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/>
          </a:p>
        </xdr:txBody>
      </xdr:sp>
      <xdr:pic>
        <xdr:nvPicPr>
          <xdr:cNvPr id="17" name="Picture 2">
            <a:extLst>
              <a:ext uri="{FF2B5EF4-FFF2-40B4-BE49-F238E27FC236}">
                <a16:creationId xmlns:a16="http://schemas.microsoft.com/office/drawing/2014/main" id="{00000000-0008-0000-0300-000011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8" cstate="print"/>
          <a:srcRect/>
          <a:stretch>
            <a:fillRect/>
          </a:stretch>
        </xdr:blipFill>
        <xdr:spPr bwMode="auto">
          <a:xfrm>
            <a:off x="3203848" y="3645024"/>
            <a:ext cx="593840" cy="6120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 editAs="oneCell">
    <xdr:from>
      <xdr:col>6</xdr:col>
      <xdr:colOff>11908</xdr:colOff>
      <xdr:row>46</xdr:row>
      <xdr:rowOff>20981</xdr:rowOff>
    </xdr:from>
    <xdr:to>
      <xdr:col>7</xdr:col>
      <xdr:colOff>406268</xdr:colOff>
      <xdr:row>49</xdr:row>
      <xdr:rowOff>5673</xdr:rowOff>
    </xdr:to>
    <xdr:pic>
      <xdr:nvPicPr>
        <xdr:cNvPr id="18" name="Picture 13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6588694" y="12421624"/>
          <a:ext cx="503217" cy="873692"/>
        </a:xfrm>
        <a:prstGeom prst="rect">
          <a:avLst/>
        </a:prstGeom>
        <a:noFill/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3714750</xdr:colOff>
          <xdr:row>1</xdr:row>
          <xdr:rowOff>196850</xdr:rowOff>
        </xdr:from>
        <xdr:to>
          <xdr:col>6</xdr:col>
          <xdr:colOff>19050</xdr:colOff>
          <xdr:row>2</xdr:row>
          <xdr:rowOff>247650</xdr:rowOff>
        </xdr:to>
        <xdr:sp macro="" textlink="">
          <xdr:nvSpPr>
            <xdr:cNvPr id="21505" name="Drop Down 1" hidden="1">
              <a:extLst>
                <a:ext uri="{63B3BB69-23CF-44E3-9099-C40C66FF867C}">
                  <a14:compatExt spid="_x0000_s21505"/>
                </a:ext>
                <a:ext uri="{FF2B5EF4-FFF2-40B4-BE49-F238E27FC236}">
                  <a16:creationId xmlns:a16="http://schemas.microsoft.com/office/drawing/2014/main" id="{00000000-0008-0000-0300-000001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3714750</xdr:colOff>
          <xdr:row>3</xdr:row>
          <xdr:rowOff>6350</xdr:rowOff>
        </xdr:from>
        <xdr:to>
          <xdr:col>6</xdr:col>
          <xdr:colOff>6350</xdr:colOff>
          <xdr:row>4</xdr:row>
          <xdr:rowOff>6350</xdr:rowOff>
        </xdr:to>
        <xdr:sp macro="" textlink="">
          <xdr:nvSpPr>
            <xdr:cNvPr id="21506" name="Drop Down 2" hidden="1">
              <a:extLst>
                <a:ext uri="{63B3BB69-23CF-44E3-9099-C40C66FF867C}">
                  <a14:compatExt spid="_x0000_s21506"/>
                </a:ext>
                <a:ext uri="{FF2B5EF4-FFF2-40B4-BE49-F238E27FC236}">
                  <a16:creationId xmlns:a16="http://schemas.microsoft.com/office/drawing/2014/main" id="{00000000-0008-0000-0300-000002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3714750</xdr:colOff>
          <xdr:row>4</xdr:row>
          <xdr:rowOff>6350</xdr:rowOff>
        </xdr:from>
        <xdr:to>
          <xdr:col>6</xdr:col>
          <xdr:colOff>6350</xdr:colOff>
          <xdr:row>5</xdr:row>
          <xdr:rowOff>6350</xdr:rowOff>
        </xdr:to>
        <xdr:sp macro="" textlink="">
          <xdr:nvSpPr>
            <xdr:cNvPr id="21507" name="Drop Down 3" hidden="1">
              <a:extLst>
                <a:ext uri="{63B3BB69-23CF-44E3-9099-C40C66FF867C}">
                  <a14:compatExt spid="_x0000_s21507"/>
                </a:ext>
                <a:ext uri="{FF2B5EF4-FFF2-40B4-BE49-F238E27FC236}">
                  <a16:creationId xmlns:a16="http://schemas.microsoft.com/office/drawing/2014/main" id="{00000000-0008-0000-0300-000003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3714750</xdr:colOff>
          <xdr:row>4</xdr:row>
          <xdr:rowOff>254000</xdr:rowOff>
        </xdr:from>
        <xdr:to>
          <xdr:col>6</xdr:col>
          <xdr:colOff>6350</xdr:colOff>
          <xdr:row>6</xdr:row>
          <xdr:rowOff>0</xdr:rowOff>
        </xdr:to>
        <xdr:sp macro="" textlink="">
          <xdr:nvSpPr>
            <xdr:cNvPr id="21508" name="Drop Down 4" hidden="1">
              <a:extLst>
                <a:ext uri="{63B3BB69-23CF-44E3-9099-C40C66FF867C}">
                  <a14:compatExt spid="_x0000_s21508"/>
                </a:ext>
                <a:ext uri="{FF2B5EF4-FFF2-40B4-BE49-F238E27FC236}">
                  <a16:creationId xmlns:a16="http://schemas.microsoft.com/office/drawing/2014/main" id="{00000000-0008-0000-0300-000004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6</xdr:row>
          <xdr:rowOff>0</xdr:rowOff>
        </xdr:from>
        <xdr:to>
          <xdr:col>6</xdr:col>
          <xdr:colOff>19050</xdr:colOff>
          <xdr:row>7</xdr:row>
          <xdr:rowOff>0</xdr:rowOff>
        </xdr:to>
        <xdr:sp macro="" textlink="">
          <xdr:nvSpPr>
            <xdr:cNvPr id="21509" name="Drop Down 5" hidden="1">
              <a:extLst>
                <a:ext uri="{63B3BB69-23CF-44E3-9099-C40C66FF867C}">
                  <a14:compatExt spid="_x0000_s21509"/>
                </a:ext>
                <a:ext uri="{FF2B5EF4-FFF2-40B4-BE49-F238E27FC236}">
                  <a16:creationId xmlns:a16="http://schemas.microsoft.com/office/drawing/2014/main" id="{00000000-0008-0000-0300-000005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1</xdr:col>
          <xdr:colOff>3708400</xdr:colOff>
          <xdr:row>40</xdr:row>
          <xdr:rowOff>247650</xdr:rowOff>
        </xdr:from>
        <xdr:to>
          <xdr:col>5</xdr:col>
          <xdr:colOff>895350</xdr:colOff>
          <xdr:row>41</xdr:row>
          <xdr:rowOff>247650</xdr:rowOff>
        </xdr:to>
        <xdr:sp macro="" textlink="">
          <xdr:nvSpPr>
            <xdr:cNvPr id="21511" name="Drop Down 7" hidden="1">
              <a:extLst>
                <a:ext uri="{63B3BB69-23CF-44E3-9099-C40C66FF867C}">
                  <a14:compatExt spid="_x0000_s21511"/>
                </a:ext>
                <a:ext uri="{FF2B5EF4-FFF2-40B4-BE49-F238E27FC236}">
                  <a16:creationId xmlns:a16="http://schemas.microsoft.com/office/drawing/2014/main" id="{00000000-0008-0000-0300-000007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1</xdr:col>
          <xdr:colOff>3708400</xdr:colOff>
          <xdr:row>41</xdr:row>
          <xdr:rowOff>247650</xdr:rowOff>
        </xdr:from>
        <xdr:to>
          <xdr:col>5</xdr:col>
          <xdr:colOff>895350</xdr:colOff>
          <xdr:row>42</xdr:row>
          <xdr:rowOff>247650</xdr:rowOff>
        </xdr:to>
        <xdr:sp macro="" textlink="">
          <xdr:nvSpPr>
            <xdr:cNvPr id="21512" name="Drop Down 8" hidden="1">
              <a:extLst>
                <a:ext uri="{63B3BB69-23CF-44E3-9099-C40C66FF867C}">
                  <a14:compatExt spid="_x0000_s21512"/>
                </a:ext>
                <a:ext uri="{FF2B5EF4-FFF2-40B4-BE49-F238E27FC236}">
                  <a16:creationId xmlns:a16="http://schemas.microsoft.com/office/drawing/2014/main" id="{00000000-0008-0000-0300-000008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1</xdr:col>
          <xdr:colOff>3708400</xdr:colOff>
          <xdr:row>46</xdr:row>
          <xdr:rowOff>234950</xdr:rowOff>
        </xdr:from>
        <xdr:to>
          <xdr:col>6</xdr:col>
          <xdr:colOff>6350</xdr:colOff>
          <xdr:row>47</xdr:row>
          <xdr:rowOff>247650</xdr:rowOff>
        </xdr:to>
        <xdr:sp macro="" textlink="">
          <xdr:nvSpPr>
            <xdr:cNvPr id="21513" name="Drop Down 9" hidden="1">
              <a:extLst>
                <a:ext uri="{63B3BB69-23CF-44E3-9099-C40C66FF867C}">
                  <a14:compatExt spid="_x0000_s21513"/>
                </a:ext>
                <a:ext uri="{FF2B5EF4-FFF2-40B4-BE49-F238E27FC236}">
                  <a16:creationId xmlns:a16="http://schemas.microsoft.com/office/drawing/2014/main" id="{00000000-0008-0000-0300-000009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7</xdr:row>
          <xdr:rowOff>0</xdr:rowOff>
        </xdr:from>
        <xdr:to>
          <xdr:col>6</xdr:col>
          <xdr:colOff>19050</xdr:colOff>
          <xdr:row>8</xdr:row>
          <xdr:rowOff>0</xdr:rowOff>
        </xdr:to>
        <xdr:sp macro="" textlink="">
          <xdr:nvSpPr>
            <xdr:cNvPr id="21514" name="Drop Down 10" hidden="1">
              <a:extLst>
                <a:ext uri="{63B3BB69-23CF-44E3-9099-C40C66FF867C}">
                  <a14:compatExt spid="_x0000_s21514"/>
                </a:ext>
                <a:ext uri="{FF2B5EF4-FFF2-40B4-BE49-F238E27FC236}">
                  <a16:creationId xmlns:a16="http://schemas.microsoft.com/office/drawing/2014/main" id="{00000000-0008-0000-0300-00000A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3</xdr:col>
      <xdr:colOff>362853</xdr:colOff>
      <xdr:row>0</xdr:row>
      <xdr:rowOff>27215</xdr:rowOff>
    </xdr:from>
    <xdr:to>
      <xdr:col>5</xdr:col>
      <xdr:colOff>308424</xdr:colOff>
      <xdr:row>0</xdr:row>
      <xdr:rowOff>861786</xdr:rowOff>
    </xdr:to>
    <xdr:pic>
      <xdr:nvPicPr>
        <xdr:cNvPr id="25" name="Рисунок 24" descr="Вопросы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03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2"/>
            </a:ext>
          </a:extLst>
        </a:blip>
        <a:stretch>
          <a:fillRect/>
        </a:stretch>
      </xdr:blipFill>
      <xdr:spPr>
        <a:xfrm>
          <a:off x="5152567" y="27215"/>
          <a:ext cx="834571" cy="834571"/>
        </a:xfrm>
        <a:prstGeom prst="rect">
          <a:avLst/>
        </a:prstGeom>
      </xdr:spPr>
    </xdr:pic>
    <xdr:clientData/>
  </xdr:twoCellAnchor>
  <xdr:twoCellAnchor editAs="oneCell">
    <xdr:from>
      <xdr:col>6</xdr:col>
      <xdr:colOff>81643</xdr:colOff>
      <xdr:row>16</xdr:row>
      <xdr:rowOff>163286</xdr:rowOff>
    </xdr:from>
    <xdr:to>
      <xdr:col>15</xdr:col>
      <xdr:colOff>416730</xdr:colOff>
      <xdr:row>22</xdr:row>
      <xdr:rowOff>1</xdr:rowOff>
    </xdr:to>
    <xdr:pic>
      <xdr:nvPicPr>
        <xdr:cNvPr id="26" name="Рисунок 25">
          <a:extLst>
            <a:ext uri="{FF2B5EF4-FFF2-40B4-BE49-F238E27FC236}">
              <a16:creationId xmlns:a16="http://schemas.microsoft.com/office/drawing/2014/main" id="{00000000-0008-0000-03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57862" y="4806724"/>
          <a:ext cx="10451431" cy="1360715"/>
        </a:xfrm>
        <a:prstGeom prst="rect">
          <a:avLst/>
        </a:prstGeom>
      </xdr:spPr>
    </xdr:pic>
    <xdr:clientData/>
  </xdr:twoCellAnchor>
  <xdr:twoCellAnchor>
    <xdr:from>
      <xdr:col>7</xdr:col>
      <xdr:colOff>39687</xdr:colOff>
      <xdr:row>19</xdr:row>
      <xdr:rowOff>210344</xdr:rowOff>
    </xdr:from>
    <xdr:to>
      <xdr:col>7</xdr:col>
      <xdr:colOff>39687</xdr:colOff>
      <xdr:row>21</xdr:row>
      <xdr:rowOff>31076</xdr:rowOff>
    </xdr:to>
    <xdr:cxnSp macro="">
      <xdr:nvCxnSpPr>
        <xdr:cNvPr id="27" name="Прямая соединительная линия 26">
          <a:extLst>
            <a:ext uri="{FF2B5EF4-FFF2-40B4-BE49-F238E27FC236}">
              <a16:creationId xmlns:a16="http://schemas.microsoft.com/office/drawing/2014/main" id="{00000000-0008-0000-0300-00001B000000}"/>
            </a:ext>
          </a:extLst>
        </xdr:cNvPr>
        <xdr:cNvCxnSpPr/>
      </xdr:nvCxnSpPr>
      <xdr:spPr>
        <a:xfrm>
          <a:off x="6723062" y="5615782"/>
          <a:ext cx="0" cy="328732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210343</xdr:colOff>
      <xdr:row>20</xdr:row>
      <xdr:rowOff>91281</xdr:rowOff>
    </xdr:from>
    <xdr:to>
      <xdr:col>7</xdr:col>
      <xdr:colOff>210343</xdr:colOff>
      <xdr:row>21</xdr:row>
      <xdr:rowOff>16856</xdr:rowOff>
    </xdr:to>
    <xdr:cxnSp macro="">
      <xdr:nvCxnSpPr>
        <xdr:cNvPr id="28" name="Прямая соединительная линия 27">
          <a:extLst>
            <a:ext uri="{FF2B5EF4-FFF2-40B4-BE49-F238E27FC236}">
              <a16:creationId xmlns:a16="http://schemas.microsoft.com/office/drawing/2014/main" id="{00000000-0008-0000-0300-00001C000000}"/>
            </a:ext>
          </a:extLst>
        </xdr:cNvPr>
        <xdr:cNvCxnSpPr/>
      </xdr:nvCxnSpPr>
      <xdr:spPr>
        <a:xfrm>
          <a:off x="6893718" y="5750719"/>
          <a:ext cx="0" cy="179575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31750</xdr:colOff>
      <xdr:row>21</xdr:row>
      <xdr:rowOff>23813</xdr:rowOff>
    </xdr:from>
    <xdr:to>
      <xdr:col>7</xdr:col>
      <xdr:colOff>211538</xdr:colOff>
      <xdr:row>21</xdr:row>
      <xdr:rowOff>23813</xdr:rowOff>
    </xdr:to>
    <xdr:cxnSp macro="">
      <xdr:nvCxnSpPr>
        <xdr:cNvPr id="29" name="Прямая соединительная линия 28">
          <a:extLst>
            <a:ext uri="{FF2B5EF4-FFF2-40B4-BE49-F238E27FC236}">
              <a16:creationId xmlns:a16="http://schemas.microsoft.com/office/drawing/2014/main" id="{00000000-0008-0000-0300-00001D000000}"/>
            </a:ext>
          </a:extLst>
        </xdr:cNvPr>
        <xdr:cNvCxnSpPr/>
      </xdr:nvCxnSpPr>
      <xdr:spPr>
        <a:xfrm flipV="1">
          <a:off x="6715125" y="5937251"/>
          <a:ext cx="179788" cy="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158750</xdr:colOff>
      <xdr:row>21</xdr:row>
      <xdr:rowOff>1</xdr:rowOff>
    </xdr:from>
    <xdr:to>
      <xdr:col>7</xdr:col>
      <xdr:colOff>234950</xdr:colOff>
      <xdr:row>21</xdr:row>
      <xdr:rowOff>43604</xdr:rowOff>
    </xdr:to>
    <xdr:sp macro="" textlink="">
      <xdr:nvSpPr>
        <xdr:cNvPr id="30" name="Равнобедренный треугольник 29">
          <a:extLst>
            <a:ext uri="{FF2B5EF4-FFF2-40B4-BE49-F238E27FC236}">
              <a16:creationId xmlns:a16="http://schemas.microsoft.com/office/drawing/2014/main" id="{00000000-0008-0000-0300-00001E000000}"/>
            </a:ext>
          </a:extLst>
        </xdr:cNvPr>
        <xdr:cNvSpPr/>
      </xdr:nvSpPr>
      <xdr:spPr>
        <a:xfrm rot="5400000">
          <a:off x="6858423" y="5897141"/>
          <a:ext cx="43603" cy="76200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7</xdr:col>
      <xdr:colOff>19844</xdr:colOff>
      <xdr:row>21</xdr:row>
      <xdr:rowOff>0</xdr:rowOff>
    </xdr:from>
    <xdr:to>
      <xdr:col>7</xdr:col>
      <xdr:colOff>96044</xdr:colOff>
      <xdr:row>21</xdr:row>
      <xdr:rowOff>43603</xdr:rowOff>
    </xdr:to>
    <xdr:sp macro="" textlink="">
      <xdr:nvSpPr>
        <xdr:cNvPr id="31" name="Равнобедренный треугольник 30">
          <a:extLst>
            <a:ext uri="{FF2B5EF4-FFF2-40B4-BE49-F238E27FC236}">
              <a16:creationId xmlns:a16="http://schemas.microsoft.com/office/drawing/2014/main" id="{00000000-0008-0000-0300-00001F000000}"/>
            </a:ext>
          </a:extLst>
        </xdr:cNvPr>
        <xdr:cNvSpPr/>
      </xdr:nvSpPr>
      <xdr:spPr>
        <a:xfrm rot="16200000">
          <a:off x="6719517" y="5897140"/>
          <a:ext cx="43603" cy="76200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856368</xdr:colOff>
      <xdr:row>20</xdr:row>
      <xdr:rowOff>174625</xdr:rowOff>
    </xdr:from>
    <xdr:to>
      <xdr:col>7</xdr:col>
      <xdr:colOff>661143</xdr:colOff>
      <xdr:row>22</xdr:row>
      <xdr:rowOff>165454</xdr:rowOff>
    </xdr:to>
    <xdr:sp macro="" textlink="$F$31">
      <xdr:nvSpPr>
        <xdr:cNvPr id="32" name="Прямоугольник 31">
          <a:extLst>
            <a:ext uri="{FF2B5EF4-FFF2-40B4-BE49-F238E27FC236}">
              <a16:creationId xmlns:a16="http://schemas.microsoft.com/office/drawing/2014/main" id="{00000000-0008-0000-0300-000020000000}"/>
            </a:ext>
          </a:extLst>
        </xdr:cNvPr>
        <xdr:cNvSpPr/>
      </xdr:nvSpPr>
      <xdr:spPr>
        <a:xfrm>
          <a:off x="6536090" y="5833181"/>
          <a:ext cx="806664" cy="498829"/>
        </a:xfrm>
        <a:prstGeom prst="rect">
          <a:avLst/>
        </a:prstGeom>
        <a:noFill/>
        <a:ln w="1905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7DB329C4-E48C-430D-9D42-E084FBFA55F5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0,00 мм</a:t>
          </a:fld>
          <a:endParaRPr lang="ru-RU" sz="2400" b="1"/>
        </a:p>
      </xdr:txBody>
    </xdr:sp>
    <xdr:clientData/>
  </xdr:twoCellAnchor>
  <xdr:twoCellAnchor>
    <xdr:from>
      <xdr:col>7</xdr:col>
      <xdr:colOff>1390650</xdr:colOff>
      <xdr:row>20</xdr:row>
      <xdr:rowOff>88900</xdr:rowOff>
    </xdr:from>
    <xdr:to>
      <xdr:col>7</xdr:col>
      <xdr:colOff>1390650</xdr:colOff>
      <xdr:row>21</xdr:row>
      <xdr:rowOff>14475</xdr:rowOff>
    </xdr:to>
    <xdr:cxnSp macro="">
      <xdr:nvCxnSpPr>
        <xdr:cNvPr id="33" name="Прямая соединительная линия 32">
          <a:extLst>
            <a:ext uri="{FF2B5EF4-FFF2-40B4-BE49-F238E27FC236}">
              <a16:creationId xmlns:a16="http://schemas.microsoft.com/office/drawing/2014/main" id="{00000000-0008-0000-0300-000021000000}"/>
            </a:ext>
          </a:extLst>
        </xdr:cNvPr>
        <xdr:cNvCxnSpPr/>
      </xdr:nvCxnSpPr>
      <xdr:spPr>
        <a:xfrm>
          <a:off x="8070850" y="5746750"/>
          <a:ext cx="0" cy="179575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558800</xdr:colOff>
      <xdr:row>19</xdr:row>
      <xdr:rowOff>234950</xdr:rowOff>
    </xdr:from>
    <xdr:to>
      <xdr:col>8</xdr:col>
      <xdr:colOff>558800</xdr:colOff>
      <xdr:row>21</xdr:row>
      <xdr:rowOff>14100</xdr:rowOff>
    </xdr:to>
    <xdr:cxnSp macro="">
      <xdr:nvCxnSpPr>
        <xdr:cNvPr id="34" name="Прямая соединительная линия 33">
          <a:extLst>
            <a:ext uri="{FF2B5EF4-FFF2-40B4-BE49-F238E27FC236}">
              <a16:creationId xmlns:a16="http://schemas.microsoft.com/office/drawing/2014/main" id="{00000000-0008-0000-0300-000022000000}"/>
            </a:ext>
          </a:extLst>
        </xdr:cNvPr>
        <xdr:cNvCxnSpPr/>
      </xdr:nvCxnSpPr>
      <xdr:spPr>
        <a:xfrm>
          <a:off x="8947150" y="5638800"/>
          <a:ext cx="0" cy="28715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1384300</xdr:colOff>
      <xdr:row>21</xdr:row>
      <xdr:rowOff>12700</xdr:rowOff>
    </xdr:from>
    <xdr:to>
      <xdr:col>8</xdr:col>
      <xdr:colOff>541737</xdr:colOff>
      <xdr:row>21</xdr:row>
      <xdr:rowOff>12700</xdr:rowOff>
    </xdr:to>
    <xdr:cxnSp macro="">
      <xdr:nvCxnSpPr>
        <xdr:cNvPr id="35" name="Прямая соединительная линия 34">
          <a:extLst>
            <a:ext uri="{FF2B5EF4-FFF2-40B4-BE49-F238E27FC236}">
              <a16:creationId xmlns:a16="http://schemas.microsoft.com/office/drawing/2014/main" id="{00000000-0008-0000-0300-000023000000}"/>
            </a:ext>
          </a:extLst>
        </xdr:cNvPr>
        <xdr:cNvCxnSpPr/>
      </xdr:nvCxnSpPr>
      <xdr:spPr>
        <a:xfrm flipV="1">
          <a:off x="8067675" y="5926138"/>
          <a:ext cx="864000" cy="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476250</xdr:colOff>
      <xdr:row>20</xdr:row>
      <xdr:rowOff>242095</xdr:rowOff>
    </xdr:from>
    <xdr:to>
      <xdr:col>8</xdr:col>
      <xdr:colOff>552450</xdr:colOff>
      <xdr:row>21</xdr:row>
      <xdr:rowOff>31698</xdr:rowOff>
    </xdr:to>
    <xdr:sp macro="" textlink="">
      <xdr:nvSpPr>
        <xdr:cNvPr id="36" name="Равнобедренный треугольник 35">
          <a:extLst>
            <a:ext uri="{FF2B5EF4-FFF2-40B4-BE49-F238E27FC236}">
              <a16:creationId xmlns:a16="http://schemas.microsoft.com/office/drawing/2014/main" id="{00000000-0008-0000-0300-000024000000}"/>
            </a:ext>
          </a:extLst>
        </xdr:cNvPr>
        <xdr:cNvSpPr/>
      </xdr:nvSpPr>
      <xdr:spPr>
        <a:xfrm rot="5400000">
          <a:off x="8882486" y="5885235"/>
          <a:ext cx="43603" cy="76200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7</xdr:col>
      <xdr:colOff>1400971</xdr:colOff>
      <xdr:row>20</xdr:row>
      <xdr:rowOff>242094</xdr:rowOff>
    </xdr:from>
    <xdr:to>
      <xdr:col>7</xdr:col>
      <xdr:colOff>1477171</xdr:colOff>
      <xdr:row>21</xdr:row>
      <xdr:rowOff>31697</xdr:rowOff>
    </xdr:to>
    <xdr:sp macro="" textlink="">
      <xdr:nvSpPr>
        <xdr:cNvPr id="37" name="Равнобедренный треугольник 36">
          <a:extLst>
            <a:ext uri="{FF2B5EF4-FFF2-40B4-BE49-F238E27FC236}">
              <a16:creationId xmlns:a16="http://schemas.microsoft.com/office/drawing/2014/main" id="{00000000-0008-0000-0300-000025000000}"/>
            </a:ext>
          </a:extLst>
        </xdr:cNvPr>
        <xdr:cNvSpPr/>
      </xdr:nvSpPr>
      <xdr:spPr>
        <a:xfrm rot="16200000">
          <a:off x="8100644" y="5885234"/>
          <a:ext cx="43603" cy="76200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7</xdr:col>
      <xdr:colOff>1357312</xdr:colOff>
      <xdr:row>21</xdr:row>
      <xdr:rowOff>31750</xdr:rowOff>
    </xdr:from>
    <xdr:to>
      <xdr:col>8</xdr:col>
      <xdr:colOff>676853</xdr:colOff>
      <xdr:row>22</xdr:row>
      <xdr:rowOff>34362</xdr:rowOff>
    </xdr:to>
    <xdr:sp macro="" textlink="$F$34">
      <xdr:nvSpPr>
        <xdr:cNvPr id="38" name="Прямоугольник 37">
          <a:extLst>
            <a:ext uri="{FF2B5EF4-FFF2-40B4-BE49-F238E27FC236}">
              <a16:creationId xmlns:a16="http://schemas.microsoft.com/office/drawing/2014/main" id="{00000000-0008-0000-0300-000026000000}"/>
            </a:ext>
          </a:extLst>
        </xdr:cNvPr>
        <xdr:cNvSpPr/>
      </xdr:nvSpPr>
      <xdr:spPr>
        <a:xfrm>
          <a:off x="8040687" y="5945188"/>
          <a:ext cx="1026104" cy="256612"/>
        </a:xfrm>
        <a:prstGeom prst="rect">
          <a:avLst/>
        </a:prstGeom>
        <a:noFill/>
        <a:ln w="1905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3C7CFC56-C756-48CD-AC13-73DEF5BCE61D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0,00 мм</a:t>
          </a:fld>
          <a:endParaRPr lang="ru-RU" sz="2400" b="1"/>
        </a:p>
      </xdr:txBody>
    </xdr:sp>
    <xdr:clientData/>
  </xdr:twoCellAnchor>
  <xdr:twoCellAnchor>
    <xdr:from>
      <xdr:col>9</xdr:col>
      <xdr:colOff>174625</xdr:colOff>
      <xdr:row>19</xdr:row>
      <xdr:rowOff>111125</xdr:rowOff>
    </xdr:from>
    <xdr:to>
      <xdr:col>9</xdr:col>
      <xdr:colOff>174625</xdr:colOff>
      <xdr:row>20</xdr:row>
      <xdr:rowOff>144275</xdr:rowOff>
    </xdr:to>
    <xdr:cxnSp macro="">
      <xdr:nvCxnSpPr>
        <xdr:cNvPr id="39" name="Прямая соединительная линия 38">
          <a:extLst>
            <a:ext uri="{FF2B5EF4-FFF2-40B4-BE49-F238E27FC236}">
              <a16:creationId xmlns:a16="http://schemas.microsoft.com/office/drawing/2014/main" id="{00000000-0008-0000-0300-000027000000}"/>
            </a:ext>
          </a:extLst>
        </xdr:cNvPr>
        <xdr:cNvCxnSpPr/>
      </xdr:nvCxnSpPr>
      <xdr:spPr>
        <a:xfrm>
          <a:off x="9461500" y="5516563"/>
          <a:ext cx="0" cy="28715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170657</xdr:colOff>
      <xdr:row>20</xdr:row>
      <xdr:rowOff>142875</xdr:rowOff>
    </xdr:from>
    <xdr:to>
      <xdr:col>10</xdr:col>
      <xdr:colOff>137719</xdr:colOff>
      <xdr:row>20</xdr:row>
      <xdr:rowOff>142875</xdr:rowOff>
    </xdr:to>
    <xdr:cxnSp macro="">
      <xdr:nvCxnSpPr>
        <xdr:cNvPr id="41" name="Прямая соединительная линия 40">
          <a:extLst>
            <a:ext uri="{FF2B5EF4-FFF2-40B4-BE49-F238E27FC236}">
              <a16:creationId xmlns:a16="http://schemas.microsoft.com/office/drawing/2014/main" id="{00000000-0008-0000-0300-000029000000}"/>
            </a:ext>
          </a:extLst>
        </xdr:cNvPr>
        <xdr:cNvCxnSpPr/>
      </xdr:nvCxnSpPr>
      <xdr:spPr>
        <a:xfrm flipV="1">
          <a:off x="9457532" y="5802313"/>
          <a:ext cx="864000" cy="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178595</xdr:colOff>
      <xdr:row>20</xdr:row>
      <xdr:rowOff>123032</xdr:rowOff>
    </xdr:from>
    <xdr:to>
      <xdr:col>9</xdr:col>
      <xdr:colOff>254795</xdr:colOff>
      <xdr:row>20</xdr:row>
      <xdr:rowOff>166635</xdr:rowOff>
    </xdr:to>
    <xdr:sp macro="" textlink="">
      <xdr:nvSpPr>
        <xdr:cNvPr id="42" name="Равнобедренный треугольник 41">
          <a:extLst>
            <a:ext uri="{FF2B5EF4-FFF2-40B4-BE49-F238E27FC236}">
              <a16:creationId xmlns:a16="http://schemas.microsoft.com/office/drawing/2014/main" id="{00000000-0008-0000-0300-00002A000000}"/>
            </a:ext>
          </a:extLst>
        </xdr:cNvPr>
        <xdr:cNvSpPr/>
      </xdr:nvSpPr>
      <xdr:spPr>
        <a:xfrm rot="16200000">
          <a:off x="9481768" y="5766172"/>
          <a:ext cx="43603" cy="76200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10</xdr:col>
      <xdr:colOff>67468</xdr:colOff>
      <xdr:row>20</xdr:row>
      <xdr:rowOff>123033</xdr:rowOff>
    </xdr:from>
    <xdr:to>
      <xdr:col>10</xdr:col>
      <xdr:colOff>143668</xdr:colOff>
      <xdr:row>20</xdr:row>
      <xdr:rowOff>166636</xdr:rowOff>
    </xdr:to>
    <xdr:sp macro="" textlink="">
      <xdr:nvSpPr>
        <xdr:cNvPr id="43" name="Равнобедренный треугольник 42">
          <a:extLst>
            <a:ext uri="{FF2B5EF4-FFF2-40B4-BE49-F238E27FC236}">
              <a16:creationId xmlns:a16="http://schemas.microsoft.com/office/drawing/2014/main" id="{00000000-0008-0000-0300-00002B000000}"/>
            </a:ext>
          </a:extLst>
        </xdr:cNvPr>
        <xdr:cNvSpPr/>
      </xdr:nvSpPr>
      <xdr:spPr>
        <a:xfrm rot="5400000">
          <a:off x="10267579" y="5766173"/>
          <a:ext cx="43603" cy="76200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9</xdr:col>
      <xdr:colOff>103186</xdr:colOff>
      <xdr:row>20</xdr:row>
      <xdr:rowOff>162718</xdr:rowOff>
    </xdr:from>
    <xdr:to>
      <xdr:col>10</xdr:col>
      <xdr:colOff>232352</xdr:colOff>
      <xdr:row>21</xdr:row>
      <xdr:rowOff>165330</xdr:rowOff>
    </xdr:to>
    <xdr:sp macro="" textlink="$F$34">
      <xdr:nvSpPr>
        <xdr:cNvPr id="44" name="Прямоугольник 43">
          <a:extLst>
            <a:ext uri="{FF2B5EF4-FFF2-40B4-BE49-F238E27FC236}">
              <a16:creationId xmlns:a16="http://schemas.microsoft.com/office/drawing/2014/main" id="{00000000-0008-0000-0300-00002C000000}"/>
            </a:ext>
          </a:extLst>
        </xdr:cNvPr>
        <xdr:cNvSpPr/>
      </xdr:nvSpPr>
      <xdr:spPr>
        <a:xfrm>
          <a:off x="9390061" y="5822156"/>
          <a:ext cx="1026104" cy="256612"/>
        </a:xfrm>
        <a:prstGeom prst="rect">
          <a:avLst/>
        </a:prstGeom>
        <a:noFill/>
        <a:ln w="1905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3C7CFC56-C756-48CD-AC13-73DEF5BCE61D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0,00 мм</a:t>
          </a:fld>
          <a:endParaRPr lang="ru-RU" sz="2400" b="1"/>
        </a:p>
      </xdr:txBody>
    </xdr:sp>
    <xdr:clientData/>
  </xdr:twoCellAnchor>
  <xdr:twoCellAnchor>
    <xdr:from>
      <xdr:col>10</xdr:col>
      <xdr:colOff>154781</xdr:colOff>
      <xdr:row>19</xdr:row>
      <xdr:rowOff>230188</xdr:rowOff>
    </xdr:from>
    <xdr:to>
      <xdr:col>10</xdr:col>
      <xdr:colOff>154781</xdr:colOff>
      <xdr:row>21</xdr:row>
      <xdr:rowOff>45338</xdr:rowOff>
    </xdr:to>
    <xdr:cxnSp macro="">
      <xdr:nvCxnSpPr>
        <xdr:cNvPr id="45" name="Прямая соединительная линия 44">
          <a:extLst>
            <a:ext uri="{FF2B5EF4-FFF2-40B4-BE49-F238E27FC236}">
              <a16:creationId xmlns:a16="http://schemas.microsoft.com/office/drawing/2014/main" id="{00000000-0008-0000-0300-00002D000000}"/>
            </a:ext>
          </a:extLst>
        </xdr:cNvPr>
        <xdr:cNvCxnSpPr/>
      </xdr:nvCxnSpPr>
      <xdr:spPr>
        <a:xfrm>
          <a:off x="10338594" y="5635626"/>
          <a:ext cx="0" cy="32315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329408</xdr:colOff>
      <xdr:row>20</xdr:row>
      <xdr:rowOff>87312</xdr:rowOff>
    </xdr:from>
    <xdr:to>
      <xdr:col>10</xdr:col>
      <xdr:colOff>329408</xdr:colOff>
      <xdr:row>21</xdr:row>
      <xdr:rowOff>49312</xdr:rowOff>
    </xdr:to>
    <xdr:cxnSp macro="">
      <xdr:nvCxnSpPr>
        <xdr:cNvPr id="46" name="Прямая соединительная линия 45">
          <a:extLst>
            <a:ext uri="{FF2B5EF4-FFF2-40B4-BE49-F238E27FC236}">
              <a16:creationId xmlns:a16="http://schemas.microsoft.com/office/drawing/2014/main" id="{00000000-0008-0000-0300-00002E000000}"/>
            </a:ext>
          </a:extLst>
        </xdr:cNvPr>
        <xdr:cNvCxnSpPr/>
      </xdr:nvCxnSpPr>
      <xdr:spPr>
        <a:xfrm>
          <a:off x="10513221" y="5746750"/>
          <a:ext cx="0" cy="21600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154780</xdr:colOff>
      <xdr:row>21</xdr:row>
      <xdr:rowOff>43657</xdr:rowOff>
    </xdr:from>
    <xdr:to>
      <xdr:col>10</xdr:col>
      <xdr:colOff>334780</xdr:colOff>
      <xdr:row>21</xdr:row>
      <xdr:rowOff>43657</xdr:rowOff>
    </xdr:to>
    <xdr:cxnSp macro="">
      <xdr:nvCxnSpPr>
        <xdr:cNvPr id="47" name="Прямая соединительная линия 46">
          <a:extLst>
            <a:ext uri="{FF2B5EF4-FFF2-40B4-BE49-F238E27FC236}">
              <a16:creationId xmlns:a16="http://schemas.microsoft.com/office/drawing/2014/main" id="{00000000-0008-0000-0300-00002F000000}"/>
            </a:ext>
          </a:extLst>
        </xdr:cNvPr>
        <xdr:cNvCxnSpPr/>
      </xdr:nvCxnSpPr>
      <xdr:spPr>
        <a:xfrm flipV="1">
          <a:off x="10338593" y="5957095"/>
          <a:ext cx="180000" cy="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150813</xdr:colOff>
      <xdr:row>21</xdr:row>
      <xdr:rowOff>19843</xdr:rowOff>
    </xdr:from>
    <xdr:to>
      <xdr:col>10</xdr:col>
      <xdr:colOff>227013</xdr:colOff>
      <xdr:row>21</xdr:row>
      <xdr:rowOff>63446</xdr:rowOff>
    </xdr:to>
    <xdr:sp macro="" textlink="">
      <xdr:nvSpPr>
        <xdr:cNvPr id="48" name="Равнобедренный треугольник 47">
          <a:extLst>
            <a:ext uri="{FF2B5EF4-FFF2-40B4-BE49-F238E27FC236}">
              <a16:creationId xmlns:a16="http://schemas.microsoft.com/office/drawing/2014/main" id="{00000000-0008-0000-0300-000030000000}"/>
            </a:ext>
          </a:extLst>
        </xdr:cNvPr>
        <xdr:cNvSpPr/>
      </xdr:nvSpPr>
      <xdr:spPr>
        <a:xfrm rot="16200000">
          <a:off x="10350924" y="5916983"/>
          <a:ext cx="43603" cy="76200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10</xdr:col>
      <xdr:colOff>269874</xdr:colOff>
      <xdr:row>21</xdr:row>
      <xdr:rowOff>19844</xdr:rowOff>
    </xdr:from>
    <xdr:to>
      <xdr:col>10</xdr:col>
      <xdr:colOff>346074</xdr:colOff>
      <xdr:row>21</xdr:row>
      <xdr:rowOff>63447</xdr:rowOff>
    </xdr:to>
    <xdr:sp macro="" textlink="">
      <xdr:nvSpPr>
        <xdr:cNvPr id="49" name="Равнобедренный треугольник 48">
          <a:extLst>
            <a:ext uri="{FF2B5EF4-FFF2-40B4-BE49-F238E27FC236}">
              <a16:creationId xmlns:a16="http://schemas.microsoft.com/office/drawing/2014/main" id="{00000000-0008-0000-0300-000031000000}"/>
            </a:ext>
          </a:extLst>
        </xdr:cNvPr>
        <xdr:cNvSpPr/>
      </xdr:nvSpPr>
      <xdr:spPr>
        <a:xfrm rot="5400000">
          <a:off x="10469985" y="5916984"/>
          <a:ext cx="43603" cy="76200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10</xdr:col>
      <xdr:colOff>63499</xdr:colOff>
      <xdr:row>20</xdr:row>
      <xdr:rowOff>190500</xdr:rowOff>
    </xdr:from>
    <xdr:to>
      <xdr:col>10</xdr:col>
      <xdr:colOff>872368</xdr:colOff>
      <xdr:row>22</xdr:row>
      <xdr:rowOff>181329</xdr:rowOff>
    </xdr:to>
    <xdr:sp macro="" textlink="$F$31">
      <xdr:nvSpPr>
        <xdr:cNvPr id="50" name="Прямоугольник 49">
          <a:extLst>
            <a:ext uri="{FF2B5EF4-FFF2-40B4-BE49-F238E27FC236}">
              <a16:creationId xmlns:a16="http://schemas.microsoft.com/office/drawing/2014/main" id="{00000000-0008-0000-0300-000032000000}"/>
            </a:ext>
          </a:extLst>
        </xdr:cNvPr>
        <xdr:cNvSpPr/>
      </xdr:nvSpPr>
      <xdr:spPr>
        <a:xfrm>
          <a:off x="10247312" y="5849938"/>
          <a:ext cx="808869" cy="498829"/>
        </a:xfrm>
        <a:prstGeom prst="rect">
          <a:avLst/>
        </a:prstGeom>
        <a:noFill/>
        <a:ln w="1905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7DB329C4-E48C-430D-9D42-E084FBFA55F5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0,00 мм</a:t>
          </a:fld>
          <a:endParaRPr lang="ru-RU" sz="2400" b="1"/>
        </a:p>
      </xdr:txBody>
    </xdr:sp>
    <xdr:clientData/>
  </xdr:twoCellAnchor>
  <xdr:twoCellAnchor>
    <xdr:from>
      <xdr:col>12</xdr:col>
      <xdr:colOff>107156</xdr:colOff>
      <xdr:row>19</xdr:row>
      <xdr:rowOff>222250</xdr:rowOff>
    </xdr:from>
    <xdr:to>
      <xdr:col>12</xdr:col>
      <xdr:colOff>107156</xdr:colOff>
      <xdr:row>21</xdr:row>
      <xdr:rowOff>37400</xdr:rowOff>
    </xdr:to>
    <xdr:cxnSp macro="">
      <xdr:nvCxnSpPr>
        <xdr:cNvPr id="51" name="Прямая соединительная линия 50">
          <a:extLst>
            <a:ext uri="{FF2B5EF4-FFF2-40B4-BE49-F238E27FC236}">
              <a16:creationId xmlns:a16="http://schemas.microsoft.com/office/drawing/2014/main" id="{00000000-0008-0000-0300-000033000000}"/>
            </a:ext>
          </a:extLst>
        </xdr:cNvPr>
        <xdr:cNvCxnSpPr/>
      </xdr:nvCxnSpPr>
      <xdr:spPr>
        <a:xfrm>
          <a:off x="12084844" y="5627688"/>
          <a:ext cx="0" cy="32315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281781</xdr:colOff>
      <xdr:row>20</xdr:row>
      <xdr:rowOff>91282</xdr:rowOff>
    </xdr:from>
    <xdr:to>
      <xdr:col>12</xdr:col>
      <xdr:colOff>281781</xdr:colOff>
      <xdr:row>21</xdr:row>
      <xdr:rowOff>16857</xdr:rowOff>
    </xdr:to>
    <xdr:cxnSp macro="">
      <xdr:nvCxnSpPr>
        <xdr:cNvPr id="52" name="Прямая соединительная линия 51">
          <a:extLst>
            <a:ext uri="{FF2B5EF4-FFF2-40B4-BE49-F238E27FC236}">
              <a16:creationId xmlns:a16="http://schemas.microsoft.com/office/drawing/2014/main" id="{00000000-0008-0000-0300-000034000000}"/>
            </a:ext>
          </a:extLst>
        </xdr:cNvPr>
        <xdr:cNvCxnSpPr/>
      </xdr:nvCxnSpPr>
      <xdr:spPr>
        <a:xfrm>
          <a:off x="12259469" y="5750720"/>
          <a:ext cx="0" cy="179575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103187</xdr:colOff>
      <xdr:row>21</xdr:row>
      <xdr:rowOff>31751</xdr:rowOff>
    </xdr:from>
    <xdr:to>
      <xdr:col>12</xdr:col>
      <xdr:colOff>283187</xdr:colOff>
      <xdr:row>21</xdr:row>
      <xdr:rowOff>31751</xdr:rowOff>
    </xdr:to>
    <xdr:cxnSp macro="">
      <xdr:nvCxnSpPr>
        <xdr:cNvPr id="53" name="Прямая соединительная линия 52">
          <a:extLst>
            <a:ext uri="{FF2B5EF4-FFF2-40B4-BE49-F238E27FC236}">
              <a16:creationId xmlns:a16="http://schemas.microsoft.com/office/drawing/2014/main" id="{00000000-0008-0000-0300-000035000000}"/>
            </a:ext>
          </a:extLst>
        </xdr:cNvPr>
        <xdr:cNvCxnSpPr/>
      </xdr:nvCxnSpPr>
      <xdr:spPr>
        <a:xfrm flipV="1">
          <a:off x="12080875" y="5945189"/>
          <a:ext cx="180000" cy="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103188</xdr:colOff>
      <xdr:row>21</xdr:row>
      <xdr:rowOff>11906</xdr:rowOff>
    </xdr:from>
    <xdr:to>
      <xdr:col>12</xdr:col>
      <xdr:colOff>179388</xdr:colOff>
      <xdr:row>21</xdr:row>
      <xdr:rowOff>55509</xdr:rowOff>
    </xdr:to>
    <xdr:sp macro="" textlink="">
      <xdr:nvSpPr>
        <xdr:cNvPr id="54" name="Равнобедренный треугольник 53">
          <a:extLst>
            <a:ext uri="{FF2B5EF4-FFF2-40B4-BE49-F238E27FC236}">
              <a16:creationId xmlns:a16="http://schemas.microsoft.com/office/drawing/2014/main" id="{00000000-0008-0000-0300-000036000000}"/>
            </a:ext>
          </a:extLst>
        </xdr:cNvPr>
        <xdr:cNvSpPr/>
      </xdr:nvSpPr>
      <xdr:spPr>
        <a:xfrm rot="16200000">
          <a:off x="12097174" y="5909046"/>
          <a:ext cx="43603" cy="76200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12</xdr:col>
      <xdr:colOff>234156</xdr:colOff>
      <xdr:row>21</xdr:row>
      <xdr:rowOff>11907</xdr:rowOff>
    </xdr:from>
    <xdr:to>
      <xdr:col>12</xdr:col>
      <xdr:colOff>310356</xdr:colOff>
      <xdr:row>21</xdr:row>
      <xdr:rowOff>55510</xdr:rowOff>
    </xdr:to>
    <xdr:sp macro="" textlink="">
      <xdr:nvSpPr>
        <xdr:cNvPr id="55" name="Равнобедренный треугольник 54">
          <a:extLst>
            <a:ext uri="{FF2B5EF4-FFF2-40B4-BE49-F238E27FC236}">
              <a16:creationId xmlns:a16="http://schemas.microsoft.com/office/drawing/2014/main" id="{00000000-0008-0000-0300-000037000000}"/>
            </a:ext>
          </a:extLst>
        </xdr:cNvPr>
        <xdr:cNvSpPr/>
      </xdr:nvSpPr>
      <xdr:spPr>
        <a:xfrm rot="5400000">
          <a:off x="12228142" y="5909047"/>
          <a:ext cx="43603" cy="76200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805657</xdr:colOff>
      <xdr:row>20</xdr:row>
      <xdr:rowOff>170656</xdr:rowOff>
    </xdr:from>
    <xdr:to>
      <xdr:col>12</xdr:col>
      <xdr:colOff>717588</xdr:colOff>
      <xdr:row>22</xdr:row>
      <xdr:rowOff>161485</xdr:rowOff>
    </xdr:to>
    <xdr:sp macro="" textlink="$F$31">
      <xdr:nvSpPr>
        <xdr:cNvPr id="56" name="Прямоугольник 55">
          <a:extLst>
            <a:ext uri="{FF2B5EF4-FFF2-40B4-BE49-F238E27FC236}">
              <a16:creationId xmlns:a16="http://schemas.microsoft.com/office/drawing/2014/main" id="{00000000-0008-0000-0300-000038000000}"/>
            </a:ext>
          </a:extLst>
        </xdr:cNvPr>
        <xdr:cNvSpPr/>
      </xdr:nvSpPr>
      <xdr:spPr>
        <a:xfrm>
          <a:off x="11886407" y="5830094"/>
          <a:ext cx="808869" cy="498829"/>
        </a:xfrm>
        <a:prstGeom prst="rect">
          <a:avLst/>
        </a:prstGeom>
        <a:noFill/>
        <a:ln w="1905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7DB329C4-E48C-430D-9D42-E084FBFA55F5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0,00 мм</a:t>
          </a:fld>
          <a:endParaRPr lang="ru-RU" sz="2400" b="1"/>
        </a:p>
      </xdr:txBody>
    </xdr:sp>
    <xdr:clientData/>
  </xdr:twoCellAnchor>
  <xdr:twoCellAnchor>
    <xdr:from>
      <xdr:col>12</xdr:col>
      <xdr:colOff>1083469</xdr:colOff>
      <xdr:row>20</xdr:row>
      <xdr:rowOff>87313</xdr:rowOff>
    </xdr:from>
    <xdr:to>
      <xdr:col>12</xdr:col>
      <xdr:colOff>1083469</xdr:colOff>
      <xdr:row>21</xdr:row>
      <xdr:rowOff>12888</xdr:rowOff>
    </xdr:to>
    <xdr:cxnSp macro="">
      <xdr:nvCxnSpPr>
        <xdr:cNvPr id="57" name="Прямая соединительная линия 56">
          <a:extLst>
            <a:ext uri="{FF2B5EF4-FFF2-40B4-BE49-F238E27FC236}">
              <a16:creationId xmlns:a16="http://schemas.microsoft.com/office/drawing/2014/main" id="{00000000-0008-0000-0300-000039000000}"/>
            </a:ext>
          </a:extLst>
        </xdr:cNvPr>
        <xdr:cNvCxnSpPr/>
      </xdr:nvCxnSpPr>
      <xdr:spPr>
        <a:xfrm>
          <a:off x="13061157" y="5746751"/>
          <a:ext cx="0" cy="179575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1571625</xdr:colOff>
      <xdr:row>19</xdr:row>
      <xdr:rowOff>230189</xdr:rowOff>
    </xdr:from>
    <xdr:to>
      <xdr:col>12</xdr:col>
      <xdr:colOff>1571625</xdr:colOff>
      <xdr:row>21</xdr:row>
      <xdr:rowOff>9339</xdr:rowOff>
    </xdr:to>
    <xdr:cxnSp macro="">
      <xdr:nvCxnSpPr>
        <xdr:cNvPr id="58" name="Прямая соединительная линия 57">
          <a:extLst>
            <a:ext uri="{FF2B5EF4-FFF2-40B4-BE49-F238E27FC236}">
              <a16:creationId xmlns:a16="http://schemas.microsoft.com/office/drawing/2014/main" id="{00000000-0008-0000-0300-00003A000000}"/>
            </a:ext>
          </a:extLst>
        </xdr:cNvPr>
        <xdr:cNvCxnSpPr/>
      </xdr:nvCxnSpPr>
      <xdr:spPr>
        <a:xfrm>
          <a:off x="13549313" y="5635627"/>
          <a:ext cx="0" cy="28715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1079500</xdr:colOff>
      <xdr:row>21</xdr:row>
      <xdr:rowOff>11907</xdr:rowOff>
    </xdr:from>
    <xdr:to>
      <xdr:col>12</xdr:col>
      <xdr:colOff>1583500</xdr:colOff>
      <xdr:row>21</xdr:row>
      <xdr:rowOff>11907</xdr:rowOff>
    </xdr:to>
    <xdr:cxnSp macro="">
      <xdr:nvCxnSpPr>
        <xdr:cNvPr id="59" name="Прямая соединительная линия 58">
          <a:extLst>
            <a:ext uri="{FF2B5EF4-FFF2-40B4-BE49-F238E27FC236}">
              <a16:creationId xmlns:a16="http://schemas.microsoft.com/office/drawing/2014/main" id="{00000000-0008-0000-0300-00003B000000}"/>
            </a:ext>
          </a:extLst>
        </xdr:cNvPr>
        <xdr:cNvCxnSpPr/>
      </xdr:nvCxnSpPr>
      <xdr:spPr>
        <a:xfrm flipV="1">
          <a:off x="13057188" y="5925345"/>
          <a:ext cx="504000" cy="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1087439</xdr:colOff>
      <xdr:row>20</xdr:row>
      <xdr:rowOff>246063</xdr:rowOff>
    </xdr:from>
    <xdr:to>
      <xdr:col>12</xdr:col>
      <xdr:colOff>1163639</xdr:colOff>
      <xdr:row>21</xdr:row>
      <xdr:rowOff>35666</xdr:rowOff>
    </xdr:to>
    <xdr:sp macro="" textlink="">
      <xdr:nvSpPr>
        <xdr:cNvPr id="60" name="Равнобедренный треугольник 59">
          <a:extLst>
            <a:ext uri="{FF2B5EF4-FFF2-40B4-BE49-F238E27FC236}">
              <a16:creationId xmlns:a16="http://schemas.microsoft.com/office/drawing/2014/main" id="{00000000-0008-0000-0300-00003C000000}"/>
            </a:ext>
          </a:extLst>
        </xdr:cNvPr>
        <xdr:cNvSpPr/>
      </xdr:nvSpPr>
      <xdr:spPr>
        <a:xfrm rot="16200000">
          <a:off x="13081425" y="5889203"/>
          <a:ext cx="43603" cy="76200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12</xdr:col>
      <xdr:colOff>1496219</xdr:colOff>
      <xdr:row>20</xdr:row>
      <xdr:rowOff>242095</xdr:rowOff>
    </xdr:from>
    <xdr:to>
      <xdr:col>12</xdr:col>
      <xdr:colOff>1572419</xdr:colOff>
      <xdr:row>21</xdr:row>
      <xdr:rowOff>31698</xdr:rowOff>
    </xdr:to>
    <xdr:sp macro="" textlink="">
      <xdr:nvSpPr>
        <xdr:cNvPr id="61" name="Равнобедренный треугольник 60">
          <a:extLst>
            <a:ext uri="{FF2B5EF4-FFF2-40B4-BE49-F238E27FC236}">
              <a16:creationId xmlns:a16="http://schemas.microsoft.com/office/drawing/2014/main" id="{00000000-0008-0000-0300-00003D000000}"/>
            </a:ext>
          </a:extLst>
        </xdr:cNvPr>
        <xdr:cNvSpPr/>
      </xdr:nvSpPr>
      <xdr:spPr>
        <a:xfrm rot="5400000">
          <a:off x="13490205" y="5885235"/>
          <a:ext cx="43603" cy="76200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12</xdr:col>
      <xdr:colOff>956468</xdr:colOff>
      <xdr:row>21</xdr:row>
      <xdr:rowOff>3968</xdr:rowOff>
    </xdr:from>
    <xdr:to>
      <xdr:col>12</xdr:col>
      <xdr:colOff>1846652</xdr:colOff>
      <xdr:row>22</xdr:row>
      <xdr:rowOff>122113</xdr:rowOff>
    </xdr:to>
    <xdr:sp macro="" textlink="$F$35">
      <xdr:nvSpPr>
        <xdr:cNvPr id="62" name="Прямоугольник 61">
          <a:extLst>
            <a:ext uri="{FF2B5EF4-FFF2-40B4-BE49-F238E27FC236}">
              <a16:creationId xmlns:a16="http://schemas.microsoft.com/office/drawing/2014/main" id="{00000000-0008-0000-0300-00003E000000}"/>
            </a:ext>
          </a:extLst>
        </xdr:cNvPr>
        <xdr:cNvSpPr/>
      </xdr:nvSpPr>
      <xdr:spPr>
        <a:xfrm>
          <a:off x="12934156" y="5917406"/>
          <a:ext cx="890184" cy="372145"/>
        </a:xfrm>
        <a:prstGeom prst="rect">
          <a:avLst/>
        </a:prstGeom>
        <a:noFill/>
        <a:ln w="1905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4547E5BE-EC4B-4C1E-AF8B-78B414BF90F8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0,00 мм</a:t>
          </a:fld>
          <a:endParaRPr lang="ru-RU" sz="2400" b="1"/>
        </a:p>
      </xdr:txBody>
    </xdr:sp>
    <xdr:clientData/>
  </xdr:twoCellAnchor>
  <xdr:twoCellAnchor>
    <xdr:from>
      <xdr:col>12</xdr:col>
      <xdr:colOff>2821781</xdr:colOff>
      <xdr:row>19</xdr:row>
      <xdr:rowOff>111125</xdr:rowOff>
    </xdr:from>
    <xdr:to>
      <xdr:col>12</xdr:col>
      <xdr:colOff>2821781</xdr:colOff>
      <xdr:row>20</xdr:row>
      <xdr:rowOff>144700</xdr:rowOff>
    </xdr:to>
    <xdr:cxnSp macro="">
      <xdr:nvCxnSpPr>
        <xdr:cNvPr id="63" name="Прямая соединительная линия 62">
          <a:extLst>
            <a:ext uri="{FF2B5EF4-FFF2-40B4-BE49-F238E27FC236}">
              <a16:creationId xmlns:a16="http://schemas.microsoft.com/office/drawing/2014/main" id="{00000000-0008-0000-0300-00003F000000}"/>
            </a:ext>
          </a:extLst>
        </xdr:cNvPr>
        <xdr:cNvCxnSpPr/>
      </xdr:nvCxnSpPr>
      <xdr:spPr>
        <a:xfrm>
          <a:off x="14799469" y="5516563"/>
          <a:ext cx="0" cy="287575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3321844</xdr:colOff>
      <xdr:row>19</xdr:row>
      <xdr:rowOff>222250</xdr:rowOff>
    </xdr:from>
    <xdr:to>
      <xdr:col>12</xdr:col>
      <xdr:colOff>3321844</xdr:colOff>
      <xdr:row>21</xdr:row>
      <xdr:rowOff>1400</xdr:rowOff>
    </xdr:to>
    <xdr:cxnSp macro="">
      <xdr:nvCxnSpPr>
        <xdr:cNvPr id="64" name="Прямая соединительная линия 63">
          <a:extLst>
            <a:ext uri="{FF2B5EF4-FFF2-40B4-BE49-F238E27FC236}">
              <a16:creationId xmlns:a16="http://schemas.microsoft.com/office/drawing/2014/main" id="{00000000-0008-0000-0300-000040000000}"/>
            </a:ext>
          </a:extLst>
        </xdr:cNvPr>
        <xdr:cNvCxnSpPr/>
      </xdr:nvCxnSpPr>
      <xdr:spPr>
        <a:xfrm>
          <a:off x="15299532" y="5627688"/>
          <a:ext cx="0" cy="28715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2821781</xdr:colOff>
      <xdr:row>20</xdr:row>
      <xdr:rowOff>142875</xdr:rowOff>
    </xdr:from>
    <xdr:to>
      <xdr:col>12</xdr:col>
      <xdr:colOff>3325781</xdr:colOff>
      <xdr:row>20</xdr:row>
      <xdr:rowOff>142875</xdr:rowOff>
    </xdr:to>
    <xdr:cxnSp macro="">
      <xdr:nvCxnSpPr>
        <xdr:cNvPr id="65" name="Прямая соединительная линия 64">
          <a:extLst>
            <a:ext uri="{FF2B5EF4-FFF2-40B4-BE49-F238E27FC236}">
              <a16:creationId xmlns:a16="http://schemas.microsoft.com/office/drawing/2014/main" id="{00000000-0008-0000-0300-000041000000}"/>
            </a:ext>
          </a:extLst>
        </xdr:cNvPr>
        <xdr:cNvCxnSpPr/>
      </xdr:nvCxnSpPr>
      <xdr:spPr>
        <a:xfrm flipV="1">
          <a:off x="14799469" y="5802313"/>
          <a:ext cx="504000" cy="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150813</xdr:colOff>
      <xdr:row>20</xdr:row>
      <xdr:rowOff>87312</xdr:rowOff>
    </xdr:from>
    <xdr:to>
      <xdr:col>13</xdr:col>
      <xdr:colOff>150813</xdr:colOff>
      <xdr:row>21</xdr:row>
      <xdr:rowOff>12887</xdr:rowOff>
    </xdr:to>
    <xdr:cxnSp macro="">
      <xdr:nvCxnSpPr>
        <xdr:cNvPr id="66" name="Прямая соединительная линия 65">
          <a:extLst>
            <a:ext uri="{FF2B5EF4-FFF2-40B4-BE49-F238E27FC236}">
              <a16:creationId xmlns:a16="http://schemas.microsoft.com/office/drawing/2014/main" id="{00000000-0008-0000-0300-000042000000}"/>
            </a:ext>
          </a:extLst>
        </xdr:cNvPr>
        <xdr:cNvCxnSpPr/>
      </xdr:nvCxnSpPr>
      <xdr:spPr>
        <a:xfrm>
          <a:off x="15470188" y="5746750"/>
          <a:ext cx="0" cy="179575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3317875</xdr:colOff>
      <xdr:row>21</xdr:row>
      <xdr:rowOff>3969</xdr:rowOff>
    </xdr:from>
    <xdr:to>
      <xdr:col>13</xdr:col>
      <xdr:colOff>156613</xdr:colOff>
      <xdr:row>21</xdr:row>
      <xdr:rowOff>3969</xdr:rowOff>
    </xdr:to>
    <xdr:cxnSp macro="">
      <xdr:nvCxnSpPr>
        <xdr:cNvPr id="67" name="Прямая соединительная линия 66">
          <a:extLst>
            <a:ext uri="{FF2B5EF4-FFF2-40B4-BE49-F238E27FC236}">
              <a16:creationId xmlns:a16="http://schemas.microsoft.com/office/drawing/2014/main" id="{00000000-0008-0000-0300-000043000000}"/>
            </a:ext>
          </a:extLst>
        </xdr:cNvPr>
        <xdr:cNvCxnSpPr/>
      </xdr:nvCxnSpPr>
      <xdr:spPr>
        <a:xfrm flipV="1">
          <a:off x="15295563" y="5917407"/>
          <a:ext cx="180425" cy="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2829719</xdr:colOff>
      <xdr:row>20</xdr:row>
      <xdr:rowOff>119063</xdr:rowOff>
    </xdr:from>
    <xdr:to>
      <xdr:col>12</xdr:col>
      <xdr:colOff>2905919</xdr:colOff>
      <xdr:row>20</xdr:row>
      <xdr:rowOff>162666</xdr:rowOff>
    </xdr:to>
    <xdr:sp macro="" textlink="">
      <xdr:nvSpPr>
        <xdr:cNvPr id="68" name="Равнобедренный треугольник 67">
          <a:extLst>
            <a:ext uri="{FF2B5EF4-FFF2-40B4-BE49-F238E27FC236}">
              <a16:creationId xmlns:a16="http://schemas.microsoft.com/office/drawing/2014/main" id="{00000000-0008-0000-0300-000044000000}"/>
            </a:ext>
          </a:extLst>
        </xdr:cNvPr>
        <xdr:cNvSpPr/>
      </xdr:nvSpPr>
      <xdr:spPr>
        <a:xfrm rot="16200000">
          <a:off x="14823705" y="5762203"/>
          <a:ext cx="43603" cy="76200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12</xdr:col>
      <xdr:colOff>3246437</xdr:colOff>
      <xdr:row>20</xdr:row>
      <xdr:rowOff>119064</xdr:rowOff>
    </xdr:from>
    <xdr:to>
      <xdr:col>12</xdr:col>
      <xdr:colOff>3322637</xdr:colOff>
      <xdr:row>20</xdr:row>
      <xdr:rowOff>162667</xdr:rowOff>
    </xdr:to>
    <xdr:sp macro="" textlink="">
      <xdr:nvSpPr>
        <xdr:cNvPr id="69" name="Равнобедренный треугольник 68">
          <a:extLst>
            <a:ext uri="{FF2B5EF4-FFF2-40B4-BE49-F238E27FC236}">
              <a16:creationId xmlns:a16="http://schemas.microsoft.com/office/drawing/2014/main" id="{00000000-0008-0000-0300-000045000000}"/>
            </a:ext>
          </a:extLst>
        </xdr:cNvPr>
        <xdr:cNvSpPr/>
      </xdr:nvSpPr>
      <xdr:spPr>
        <a:xfrm rot="5400000">
          <a:off x="15240423" y="5762204"/>
          <a:ext cx="43603" cy="76200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12</xdr:col>
      <xdr:colOff>3321844</xdr:colOff>
      <xdr:row>20</xdr:row>
      <xdr:rowOff>234156</xdr:rowOff>
    </xdr:from>
    <xdr:to>
      <xdr:col>13</xdr:col>
      <xdr:colOff>56357</xdr:colOff>
      <xdr:row>21</xdr:row>
      <xdr:rowOff>23759</xdr:rowOff>
    </xdr:to>
    <xdr:sp macro="" textlink="">
      <xdr:nvSpPr>
        <xdr:cNvPr id="70" name="Равнобедренный треугольник 69">
          <a:extLst>
            <a:ext uri="{FF2B5EF4-FFF2-40B4-BE49-F238E27FC236}">
              <a16:creationId xmlns:a16="http://schemas.microsoft.com/office/drawing/2014/main" id="{00000000-0008-0000-0300-000046000000}"/>
            </a:ext>
          </a:extLst>
        </xdr:cNvPr>
        <xdr:cNvSpPr/>
      </xdr:nvSpPr>
      <xdr:spPr>
        <a:xfrm rot="16200000">
          <a:off x="15315830" y="5877296"/>
          <a:ext cx="43603" cy="76200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13</xdr:col>
      <xdr:colOff>99219</xdr:colOff>
      <xdr:row>20</xdr:row>
      <xdr:rowOff>234157</xdr:rowOff>
    </xdr:from>
    <xdr:to>
      <xdr:col>13</xdr:col>
      <xdr:colOff>175419</xdr:colOff>
      <xdr:row>21</xdr:row>
      <xdr:rowOff>23760</xdr:rowOff>
    </xdr:to>
    <xdr:sp macro="" textlink="">
      <xdr:nvSpPr>
        <xdr:cNvPr id="71" name="Равнобедренный треугольник 70">
          <a:extLst>
            <a:ext uri="{FF2B5EF4-FFF2-40B4-BE49-F238E27FC236}">
              <a16:creationId xmlns:a16="http://schemas.microsoft.com/office/drawing/2014/main" id="{00000000-0008-0000-0300-000047000000}"/>
            </a:ext>
          </a:extLst>
        </xdr:cNvPr>
        <xdr:cNvSpPr/>
      </xdr:nvSpPr>
      <xdr:spPr>
        <a:xfrm rot="5400000">
          <a:off x="15434892" y="5877297"/>
          <a:ext cx="43603" cy="76200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12</xdr:col>
      <xdr:colOff>2579688</xdr:colOff>
      <xdr:row>20</xdr:row>
      <xdr:rowOff>91282</xdr:rowOff>
    </xdr:from>
    <xdr:to>
      <xdr:col>13</xdr:col>
      <xdr:colOff>128185</xdr:colOff>
      <xdr:row>21</xdr:row>
      <xdr:rowOff>209427</xdr:rowOff>
    </xdr:to>
    <xdr:sp macro="" textlink="$F$34">
      <xdr:nvSpPr>
        <xdr:cNvPr id="72" name="Прямоугольник 71">
          <a:extLst>
            <a:ext uri="{FF2B5EF4-FFF2-40B4-BE49-F238E27FC236}">
              <a16:creationId xmlns:a16="http://schemas.microsoft.com/office/drawing/2014/main" id="{00000000-0008-0000-0300-000048000000}"/>
            </a:ext>
          </a:extLst>
        </xdr:cNvPr>
        <xdr:cNvSpPr/>
      </xdr:nvSpPr>
      <xdr:spPr>
        <a:xfrm>
          <a:off x="14557376" y="5750720"/>
          <a:ext cx="890184" cy="372145"/>
        </a:xfrm>
        <a:prstGeom prst="rect">
          <a:avLst/>
        </a:prstGeom>
        <a:noFill/>
        <a:ln w="1905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92EA0446-05C2-4386-98CB-1320814116F0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0,00 мм</a:t>
          </a:fld>
          <a:endParaRPr lang="ru-RU" sz="2400" b="1"/>
        </a:p>
      </xdr:txBody>
    </xdr:sp>
    <xdr:clientData/>
  </xdr:twoCellAnchor>
  <xdr:twoCellAnchor>
    <xdr:from>
      <xdr:col>12</xdr:col>
      <xdr:colOff>3317875</xdr:colOff>
      <xdr:row>20</xdr:row>
      <xdr:rowOff>103187</xdr:rowOff>
    </xdr:from>
    <xdr:to>
      <xdr:col>14</xdr:col>
      <xdr:colOff>308807</xdr:colOff>
      <xdr:row>22</xdr:row>
      <xdr:rowOff>94016</xdr:rowOff>
    </xdr:to>
    <xdr:sp macro="" textlink="$F$31">
      <xdr:nvSpPr>
        <xdr:cNvPr id="73" name="Прямоугольник 72">
          <a:extLst>
            <a:ext uri="{FF2B5EF4-FFF2-40B4-BE49-F238E27FC236}">
              <a16:creationId xmlns:a16="http://schemas.microsoft.com/office/drawing/2014/main" id="{00000000-0008-0000-0300-000049000000}"/>
            </a:ext>
          </a:extLst>
        </xdr:cNvPr>
        <xdr:cNvSpPr/>
      </xdr:nvSpPr>
      <xdr:spPr>
        <a:xfrm>
          <a:off x="15295563" y="5762625"/>
          <a:ext cx="808869" cy="498829"/>
        </a:xfrm>
        <a:prstGeom prst="rect">
          <a:avLst/>
        </a:prstGeom>
        <a:noFill/>
        <a:ln w="1905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7DB329C4-E48C-430D-9D42-E084FBFA55F5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0,00 мм</a:t>
          </a:fld>
          <a:endParaRPr lang="ru-RU" sz="2400" b="1"/>
        </a:p>
      </xdr:txBody>
    </xdr:sp>
    <xdr:clientData/>
  </xdr:twoCellAnchor>
  <xdr:twoCellAnchor>
    <xdr:from>
      <xdr:col>7</xdr:col>
      <xdr:colOff>489857</xdr:colOff>
      <xdr:row>32</xdr:row>
      <xdr:rowOff>76638</xdr:rowOff>
    </xdr:from>
    <xdr:to>
      <xdr:col>7</xdr:col>
      <xdr:colOff>705857</xdr:colOff>
      <xdr:row>32</xdr:row>
      <xdr:rowOff>76638</xdr:rowOff>
    </xdr:to>
    <xdr:cxnSp macro="">
      <xdr:nvCxnSpPr>
        <xdr:cNvPr id="76" name="Прямая соединительная линия 75">
          <a:extLst>
            <a:ext uri="{FF2B5EF4-FFF2-40B4-BE49-F238E27FC236}">
              <a16:creationId xmlns:a16="http://schemas.microsoft.com/office/drawing/2014/main" id="{00000000-0008-0000-0300-00004C000000}"/>
            </a:ext>
          </a:extLst>
        </xdr:cNvPr>
        <xdr:cNvCxnSpPr/>
      </xdr:nvCxnSpPr>
      <xdr:spPr>
        <a:xfrm>
          <a:off x="7168305" y="8975397"/>
          <a:ext cx="216000" cy="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486104</xdr:colOff>
      <xdr:row>25</xdr:row>
      <xdr:rowOff>48172</xdr:rowOff>
    </xdr:from>
    <xdr:to>
      <xdr:col>7</xdr:col>
      <xdr:colOff>702104</xdr:colOff>
      <xdr:row>25</xdr:row>
      <xdr:rowOff>48172</xdr:rowOff>
    </xdr:to>
    <xdr:cxnSp macro="">
      <xdr:nvCxnSpPr>
        <xdr:cNvPr id="77" name="Прямая соединительная линия 76">
          <a:extLst>
            <a:ext uri="{FF2B5EF4-FFF2-40B4-BE49-F238E27FC236}">
              <a16:creationId xmlns:a16="http://schemas.microsoft.com/office/drawing/2014/main" id="{00000000-0008-0000-0300-00004D000000}"/>
            </a:ext>
          </a:extLst>
        </xdr:cNvPr>
        <xdr:cNvCxnSpPr/>
      </xdr:nvCxnSpPr>
      <xdr:spPr>
        <a:xfrm>
          <a:off x="7164552" y="6976241"/>
          <a:ext cx="216000" cy="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700689</xdr:colOff>
      <xdr:row>32</xdr:row>
      <xdr:rowOff>83206</xdr:rowOff>
    </xdr:from>
    <xdr:to>
      <xdr:col>7</xdr:col>
      <xdr:colOff>700689</xdr:colOff>
      <xdr:row>33</xdr:row>
      <xdr:rowOff>183625</xdr:rowOff>
    </xdr:to>
    <xdr:cxnSp macro="">
      <xdr:nvCxnSpPr>
        <xdr:cNvPr id="78" name="Прямая соединительная линия 77">
          <a:extLst>
            <a:ext uri="{FF2B5EF4-FFF2-40B4-BE49-F238E27FC236}">
              <a16:creationId xmlns:a16="http://schemas.microsoft.com/office/drawing/2014/main" id="{00000000-0008-0000-0300-00004E000000}"/>
            </a:ext>
          </a:extLst>
        </xdr:cNvPr>
        <xdr:cNvCxnSpPr/>
      </xdr:nvCxnSpPr>
      <xdr:spPr>
        <a:xfrm flipH="1">
          <a:off x="7379137" y="8981965"/>
          <a:ext cx="0" cy="354419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832068</xdr:colOff>
      <xdr:row>32</xdr:row>
      <xdr:rowOff>78827</xdr:rowOff>
    </xdr:from>
    <xdr:to>
      <xdr:col>7</xdr:col>
      <xdr:colOff>832068</xdr:colOff>
      <xdr:row>33</xdr:row>
      <xdr:rowOff>179246</xdr:rowOff>
    </xdr:to>
    <xdr:cxnSp macro="">
      <xdr:nvCxnSpPr>
        <xdr:cNvPr id="79" name="Прямая соединительная линия 78">
          <a:extLst>
            <a:ext uri="{FF2B5EF4-FFF2-40B4-BE49-F238E27FC236}">
              <a16:creationId xmlns:a16="http://schemas.microsoft.com/office/drawing/2014/main" id="{00000000-0008-0000-0300-00004F000000}"/>
            </a:ext>
          </a:extLst>
        </xdr:cNvPr>
        <xdr:cNvCxnSpPr/>
      </xdr:nvCxnSpPr>
      <xdr:spPr>
        <a:xfrm flipH="1">
          <a:off x="7510516" y="8977586"/>
          <a:ext cx="0" cy="354419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696310</xdr:colOff>
      <xdr:row>33</xdr:row>
      <xdr:rowOff>183931</xdr:rowOff>
    </xdr:from>
    <xdr:to>
      <xdr:col>7</xdr:col>
      <xdr:colOff>840310</xdr:colOff>
      <xdr:row>33</xdr:row>
      <xdr:rowOff>183931</xdr:rowOff>
    </xdr:to>
    <xdr:cxnSp macro="">
      <xdr:nvCxnSpPr>
        <xdr:cNvPr id="80" name="Прямая соединительная линия 79">
          <a:extLst>
            <a:ext uri="{FF2B5EF4-FFF2-40B4-BE49-F238E27FC236}">
              <a16:creationId xmlns:a16="http://schemas.microsoft.com/office/drawing/2014/main" id="{00000000-0008-0000-0300-000050000000}"/>
            </a:ext>
          </a:extLst>
        </xdr:cNvPr>
        <xdr:cNvCxnSpPr/>
      </xdr:nvCxnSpPr>
      <xdr:spPr>
        <a:xfrm>
          <a:off x="7374758" y="9336690"/>
          <a:ext cx="144000" cy="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670035</xdr:colOff>
      <xdr:row>33</xdr:row>
      <xdr:rowOff>162034</xdr:rowOff>
    </xdr:from>
    <xdr:to>
      <xdr:col>7</xdr:col>
      <xdr:colOff>747270</xdr:colOff>
      <xdr:row>33</xdr:row>
      <xdr:rowOff>205637</xdr:rowOff>
    </xdr:to>
    <xdr:sp macro="" textlink="">
      <xdr:nvSpPr>
        <xdr:cNvPr id="81" name="Равнобедренный треугольник 80">
          <a:extLst>
            <a:ext uri="{FF2B5EF4-FFF2-40B4-BE49-F238E27FC236}">
              <a16:creationId xmlns:a16="http://schemas.microsoft.com/office/drawing/2014/main" id="{00000000-0008-0000-0300-000051000000}"/>
            </a:ext>
          </a:extLst>
        </xdr:cNvPr>
        <xdr:cNvSpPr/>
      </xdr:nvSpPr>
      <xdr:spPr>
        <a:xfrm rot="16200000">
          <a:off x="7365299" y="9297977"/>
          <a:ext cx="43603" cy="77235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7</xdr:col>
      <xdr:colOff>788277</xdr:colOff>
      <xdr:row>33</xdr:row>
      <xdr:rowOff>162034</xdr:rowOff>
    </xdr:from>
    <xdr:to>
      <xdr:col>7</xdr:col>
      <xdr:colOff>865512</xdr:colOff>
      <xdr:row>33</xdr:row>
      <xdr:rowOff>205637</xdr:rowOff>
    </xdr:to>
    <xdr:sp macro="" textlink="">
      <xdr:nvSpPr>
        <xdr:cNvPr id="82" name="Равнобедренный треугольник 81">
          <a:extLst>
            <a:ext uri="{FF2B5EF4-FFF2-40B4-BE49-F238E27FC236}">
              <a16:creationId xmlns:a16="http://schemas.microsoft.com/office/drawing/2014/main" id="{00000000-0008-0000-0300-000052000000}"/>
            </a:ext>
          </a:extLst>
        </xdr:cNvPr>
        <xdr:cNvSpPr/>
      </xdr:nvSpPr>
      <xdr:spPr>
        <a:xfrm rot="5400000">
          <a:off x="7483541" y="9297977"/>
          <a:ext cx="43603" cy="77235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7</xdr:col>
      <xdr:colOff>499241</xdr:colOff>
      <xdr:row>33</xdr:row>
      <xdr:rowOff>144517</xdr:rowOff>
    </xdr:from>
    <xdr:to>
      <xdr:col>7</xdr:col>
      <xdr:colOff>1315669</xdr:colOff>
      <xdr:row>34</xdr:row>
      <xdr:rowOff>220578</xdr:rowOff>
    </xdr:to>
    <xdr:sp macro="" textlink="$F$15">
      <xdr:nvSpPr>
        <xdr:cNvPr id="83" name="Прямоугольник 82">
          <a:extLst>
            <a:ext uri="{FF2B5EF4-FFF2-40B4-BE49-F238E27FC236}">
              <a16:creationId xmlns:a16="http://schemas.microsoft.com/office/drawing/2014/main" id="{00000000-0008-0000-0300-000053000000}"/>
            </a:ext>
          </a:extLst>
        </xdr:cNvPr>
        <xdr:cNvSpPr/>
      </xdr:nvSpPr>
      <xdr:spPr>
        <a:xfrm>
          <a:off x="7177689" y="9297276"/>
          <a:ext cx="816428" cy="330061"/>
        </a:xfrm>
        <a:prstGeom prst="rect">
          <a:avLst/>
        </a:prstGeom>
        <a:noFill/>
        <a:ln w="1905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995E6C6E-77C4-4486-A878-FFE6FC4CC6A5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 </a:t>
          </a:fld>
          <a:endParaRPr lang="ru-RU" sz="2400" b="1"/>
        </a:p>
      </xdr:txBody>
    </xdr:sp>
    <xdr:clientData/>
  </xdr:twoCellAnchor>
  <xdr:twoCellAnchor>
    <xdr:from>
      <xdr:col>7</xdr:col>
      <xdr:colOff>486103</xdr:colOff>
      <xdr:row>25</xdr:row>
      <xdr:rowOff>52555</xdr:rowOff>
    </xdr:from>
    <xdr:to>
      <xdr:col>7</xdr:col>
      <xdr:colOff>486103</xdr:colOff>
      <xdr:row>32</xdr:row>
      <xdr:rowOff>61865</xdr:rowOff>
    </xdr:to>
    <xdr:cxnSp macro="">
      <xdr:nvCxnSpPr>
        <xdr:cNvPr id="84" name="Прямая соединительная линия 83">
          <a:extLst>
            <a:ext uri="{FF2B5EF4-FFF2-40B4-BE49-F238E27FC236}">
              <a16:creationId xmlns:a16="http://schemas.microsoft.com/office/drawing/2014/main" id="{00000000-0008-0000-0300-000054000000}"/>
            </a:ext>
          </a:extLst>
        </xdr:cNvPr>
        <xdr:cNvCxnSpPr/>
      </xdr:nvCxnSpPr>
      <xdr:spPr>
        <a:xfrm flipH="1">
          <a:off x="7164551" y="6980624"/>
          <a:ext cx="0" cy="198000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463506</xdr:colOff>
      <xdr:row>25</xdr:row>
      <xdr:rowOff>57633</xdr:rowOff>
    </xdr:from>
    <xdr:to>
      <xdr:col>7</xdr:col>
      <xdr:colOff>507109</xdr:colOff>
      <xdr:row>25</xdr:row>
      <xdr:rowOff>134868</xdr:rowOff>
    </xdr:to>
    <xdr:sp macro="" textlink="">
      <xdr:nvSpPr>
        <xdr:cNvPr id="85" name="Равнобедренный треугольник 84">
          <a:extLst>
            <a:ext uri="{FF2B5EF4-FFF2-40B4-BE49-F238E27FC236}">
              <a16:creationId xmlns:a16="http://schemas.microsoft.com/office/drawing/2014/main" id="{00000000-0008-0000-0300-000055000000}"/>
            </a:ext>
          </a:extLst>
        </xdr:cNvPr>
        <xdr:cNvSpPr/>
      </xdr:nvSpPr>
      <xdr:spPr>
        <a:xfrm>
          <a:off x="7141954" y="6985702"/>
          <a:ext cx="43603" cy="77235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7</xdr:col>
      <xdr:colOff>463505</xdr:colOff>
      <xdr:row>32</xdr:row>
      <xdr:rowOff>702</xdr:rowOff>
    </xdr:from>
    <xdr:to>
      <xdr:col>7</xdr:col>
      <xdr:colOff>507108</xdr:colOff>
      <xdr:row>32</xdr:row>
      <xdr:rowOff>77937</xdr:rowOff>
    </xdr:to>
    <xdr:sp macro="" textlink="">
      <xdr:nvSpPr>
        <xdr:cNvPr id="86" name="Равнобедренный треугольник 85">
          <a:extLst>
            <a:ext uri="{FF2B5EF4-FFF2-40B4-BE49-F238E27FC236}">
              <a16:creationId xmlns:a16="http://schemas.microsoft.com/office/drawing/2014/main" id="{00000000-0008-0000-0300-000056000000}"/>
            </a:ext>
          </a:extLst>
        </xdr:cNvPr>
        <xdr:cNvSpPr/>
      </xdr:nvSpPr>
      <xdr:spPr>
        <a:xfrm rot="10800000">
          <a:off x="7141953" y="8899461"/>
          <a:ext cx="43603" cy="77235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7</xdr:col>
      <xdr:colOff>131379</xdr:colOff>
      <xdr:row>27</xdr:row>
      <xdr:rowOff>140138</xdr:rowOff>
    </xdr:from>
    <xdr:to>
      <xdr:col>7</xdr:col>
      <xdr:colOff>601698</xdr:colOff>
      <xdr:row>30</xdr:row>
      <xdr:rowOff>36067</xdr:rowOff>
    </xdr:to>
    <xdr:sp macro="" textlink="$D$21">
      <xdr:nvSpPr>
        <xdr:cNvPr id="87" name="Прямоугольник 86">
          <a:extLst>
            <a:ext uri="{FF2B5EF4-FFF2-40B4-BE49-F238E27FC236}">
              <a16:creationId xmlns:a16="http://schemas.microsoft.com/office/drawing/2014/main" id="{00000000-0008-0000-0300-000057000000}"/>
            </a:ext>
          </a:extLst>
        </xdr:cNvPr>
        <xdr:cNvSpPr/>
      </xdr:nvSpPr>
      <xdr:spPr>
        <a:xfrm rot="16200000">
          <a:off x="6619677" y="7766357"/>
          <a:ext cx="850619" cy="470319"/>
        </a:xfrm>
        <a:prstGeom prst="rect">
          <a:avLst/>
        </a:prstGeom>
        <a:noFill/>
        <a:ln w="1905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0C1D46AC-C067-425F-91F1-D5BB2938A4A8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0,00 мм</a:t>
          </a:fld>
          <a:endParaRPr lang="ru-RU" sz="2400" b="1"/>
        </a:p>
      </xdr:txBody>
    </xdr:sp>
    <xdr:clientData/>
  </xdr:twoCellAnchor>
  <xdr:twoCellAnchor>
    <xdr:from>
      <xdr:col>7</xdr:col>
      <xdr:colOff>700690</xdr:colOff>
      <xdr:row>23</xdr:row>
      <xdr:rowOff>131380</xdr:rowOff>
    </xdr:from>
    <xdr:to>
      <xdr:col>7</xdr:col>
      <xdr:colOff>700690</xdr:colOff>
      <xdr:row>25</xdr:row>
      <xdr:rowOff>49797</xdr:rowOff>
    </xdr:to>
    <xdr:cxnSp macro="">
      <xdr:nvCxnSpPr>
        <xdr:cNvPr id="88" name="Прямая соединительная линия 87">
          <a:extLst>
            <a:ext uri="{FF2B5EF4-FFF2-40B4-BE49-F238E27FC236}">
              <a16:creationId xmlns:a16="http://schemas.microsoft.com/office/drawing/2014/main" id="{00000000-0008-0000-0300-000058000000}"/>
            </a:ext>
          </a:extLst>
        </xdr:cNvPr>
        <xdr:cNvCxnSpPr/>
      </xdr:nvCxnSpPr>
      <xdr:spPr>
        <a:xfrm>
          <a:off x="7379138" y="6551449"/>
          <a:ext cx="0" cy="426417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832069</xdr:colOff>
      <xdr:row>24</xdr:row>
      <xdr:rowOff>113862</xdr:rowOff>
    </xdr:from>
    <xdr:to>
      <xdr:col>7</xdr:col>
      <xdr:colOff>832069</xdr:colOff>
      <xdr:row>25</xdr:row>
      <xdr:rowOff>42063</xdr:rowOff>
    </xdr:to>
    <xdr:cxnSp macro="">
      <xdr:nvCxnSpPr>
        <xdr:cNvPr id="89" name="Прямая соединительная линия 88">
          <a:extLst>
            <a:ext uri="{FF2B5EF4-FFF2-40B4-BE49-F238E27FC236}">
              <a16:creationId xmlns:a16="http://schemas.microsoft.com/office/drawing/2014/main" id="{00000000-0008-0000-0300-000059000000}"/>
            </a:ext>
          </a:extLst>
        </xdr:cNvPr>
        <xdr:cNvCxnSpPr/>
      </xdr:nvCxnSpPr>
      <xdr:spPr>
        <a:xfrm>
          <a:off x="7510517" y="6787931"/>
          <a:ext cx="0" cy="182201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691931</xdr:colOff>
      <xdr:row>24</xdr:row>
      <xdr:rowOff>118241</xdr:rowOff>
    </xdr:from>
    <xdr:to>
      <xdr:col>7</xdr:col>
      <xdr:colOff>835931</xdr:colOff>
      <xdr:row>24</xdr:row>
      <xdr:rowOff>118241</xdr:rowOff>
    </xdr:to>
    <xdr:cxnSp macro="">
      <xdr:nvCxnSpPr>
        <xdr:cNvPr id="90" name="Прямая соединительная линия 89">
          <a:extLst>
            <a:ext uri="{FF2B5EF4-FFF2-40B4-BE49-F238E27FC236}">
              <a16:creationId xmlns:a16="http://schemas.microsoft.com/office/drawing/2014/main" id="{00000000-0008-0000-0300-00005A000000}"/>
            </a:ext>
          </a:extLst>
        </xdr:cNvPr>
        <xdr:cNvCxnSpPr/>
      </xdr:nvCxnSpPr>
      <xdr:spPr>
        <a:xfrm>
          <a:off x="7370379" y="6792310"/>
          <a:ext cx="144000" cy="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788276</xdr:colOff>
      <xdr:row>24</xdr:row>
      <xdr:rowOff>96345</xdr:rowOff>
    </xdr:from>
    <xdr:to>
      <xdr:col>7</xdr:col>
      <xdr:colOff>865511</xdr:colOff>
      <xdr:row>24</xdr:row>
      <xdr:rowOff>139948</xdr:rowOff>
    </xdr:to>
    <xdr:sp macro="" textlink="">
      <xdr:nvSpPr>
        <xdr:cNvPr id="91" name="Равнобедренный треугольник 90">
          <a:extLst>
            <a:ext uri="{FF2B5EF4-FFF2-40B4-BE49-F238E27FC236}">
              <a16:creationId xmlns:a16="http://schemas.microsoft.com/office/drawing/2014/main" id="{00000000-0008-0000-0300-00005B000000}"/>
            </a:ext>
          </a:extLst>
        </xdr:cNvPr>
        <xdr:cNvSpPr/>
      </xdr:nvSpPr>
      <xdr:spPr>
        <a:xfrm rot="5400000">
          <a:off x="7483540" y="6753598"/>
          <a:ext cx="43603" cy="77235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7</xdr:col>
      <xdr:colOff>665655</xdr:colOff>
      <xdr:row>24</xdr:row>
      <xdr:rowOff>96345</xdr:rowOff>
    </xdr:from>
    <xdr:to>
      <xdr:col>7</xdr:col>
      <xdr:colOff>742890</xdr:colOff>
      <xdr:row>24</xdr:row>
      <xdr:rowOff>139948</xdr:rowOff>
    </xdr:to>
    <xdr:sp macro="" textlink="">
      <xdr:nvSpPr>
        <xdr:cNvPr id="92" name="Равнобедренный треугольник 91">
          <a:extLst>
            <a:ext uri="{FF2B5EF4-FFF2-40B4-BE49-F238E27FC236}">
              <a16:creationId xmlns:a16="http://schemas.microsoft.com/office/drawing/2014/main" id="{00000000-0008-0000-0300-00005C000000}"/>
            </a:ext>
          </a:extLst>
        </xdr:cNvPr>
        <xdr:cNvSpPr/>
      </xdr:nvSpPr>
      <xdr:spPr>
        <a:xfrm rot="16200000">
          <a:off x="7360919" y="6753598"/>
          <a:ext cx="43603" cy="77235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7</xdr:col>
      <xdr:colOff>674414</xdr:colOff>
      <xdr:row>23</xdr:row>
      <xdr:rowOff>201449</xdr:rowOff>
    </xdr:from>
    <xdr:to>
      <xdr:col>7</xdr:col>
      <xdr:colOff>1490842</xdr:colOff>
      <xdr:row>25</xdr:row>
      <xdr:rowOff>23509</xdr:rowOff>
    </xdr:to>
    <xdr:sp macro="" textlink="$F$10">
      <xdr:nvSpPr>
        <xdr:cNvPr id="93" name="Прямоугольник 92">
          <a:extLst>
            <a:ext uri="{FF2B5EF4-FFF2-40B4-BE49-F238E27FC236}">
              <a16:creationId xmlns:a16="http://schemas.microsoft.com/office/drawing/2014/main" id="{00000000-0008-0000-0300-00005D000000}"/>
            </a:ext>
          </a:extLst>
        </xdr:cNvPr>
        <xdr:cNvSpPr/>
      </xdr:nvSpPr>
      <xdr:spPr>
        <a:xfrm>
          <a:off x="7352862" y="6621518"/>
          <a:ext cx="816428" cy="330060"/>
        </a:xfrm>
        <a:prstGeom prst="rect">
          <a:avLst/>
        </a:prstGeom>
        <a:noFill/>
        <a:ln w="1905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7D717E48-F221-44EE-B13E-A68F39BD6E98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 </a:t>
          </a:fld>
          <a:endParaRPr lang="ru-RU" sz="2400" b="1"/>
        </a:p>
      </xdr:txBody>
    </xdr:sp>
    <xdr:clientData/>
  </xdr:twoCellAnchor>
  <xdr:twoCellAnchor>
    <xdr:from>
      <xdr:col>7</xdr:col>
      <xdr:colOff>700689</xdr:colOff>
      <xdr:row>23</xdr:row>
      <xdr:rowOff>135758</xdr:rowOff>
    </xdr:from>
    <xdr:to>
      <xdr:col>14</xdr:col>
      <xdr:colOff>516439</xdr:colOff>
      <xdr:row>23</xdr:row>
      <xdr:rowOff>135758</xdr:rowOff>
    </xdr:to>
    <xdr:cxnSp macro="">
      <xdr:nvCxnSpPr>
        <xdr:cNvPr id="94" name="Прямая соединительная линия 93">
          <a:extLst>
            <a:ext uri="{FF2B5EF4-FFF2-40B4-BE49-F238E27FC236}">
              <a16:creationId xmlns:a16="http://schemas.microsoft.com/office/drawing/2014/main" id="{00000000-0008-0000-0300-00005E000000}"/>
            </a:ext>
          </a:extLst>
        </xdr:cNvPr>
        <xdr:cNvCxnSpPr/>
      </xdr:nvCxnSpPr>
      <xdr:spPr>
        <a:xfrm>
          <a:off x="7384064" y="6557196"/>
          <a:ext cx="8928000" cy="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845207</xdr:colOff>
      <xdr:row>27</xdr:row>
      <xdr:rowOff>166416</xdr:rowOff>
    </xdr:from>
    <xdr:to>
      <xdr:col>7</xdr:col>
      <xdr:colOff>845207</xdr:colOff>
      <xdr:row>30</xdr:row>
      <xdr:rowOff>219726</xdr:rowOff>
    </xdr:to>
    <xdr:cxnSp macro="">
      <xdr:nvCxnSpPr>
        <xdr:cNvPr id="95" name="Прямая соединительная линия 94">
          <a:extLst>
            <a:ext uri="{FF2B5EF4-FFF2-40B4-BE49-F238E27FC236}">
              <a16:creationId xmlns:a16="http://schemas.microsoft.com/office/drawing/2014/main" id="{00000000-0008-0000-0300-00005F000000}"/>
            </a:ext>
          </a:extLst>
        </xdr:cNvPr>
        <xdr:cNvCxnSpPr/>
      </xdr:nvCxnSpPr>
      <xdr:spPr>
        <a:xfrm>
          <a:off x="7523655" y="7602485"/>
          <a:ext cx="0" cy="100800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845207</xdr:colOff>
      <xdr:row>27</xdr:row>
      <xdr:rowOff>166414</xdr:rowOff>
    </xdr:from>
    <xdr:to>
      <xdr:col>14</xdr:col>
      <xdr:colOff>372957</xdr:colOff>
      <xdr:row>27</xdr:row>
      <xdr:rowOff>166414</xdr:rowOff>
    </xdr:to>
    <xdr:cxnSp macro="">
      <xdr:nvCxnSpPr>
        <xdr:cNvPr id="96" name="Прямая соединительная линия 95">
          <a:extLst>
            <a:ext uri="{FF2B5EF4-FFF2-40B4-BE49-F238E27FC236}">
              <a16:creationId xmlns:a16="http://schemas.microsoft.com/office/drawing/2014/main" id="{00000000-0008-0000-0300-000060000000}"/>
            </a:ext>
          </a:extLst>
        </xdr:cNvPr>
        <xdr:cNvCxnSpPr/>
      </xdr:nvCxnSpPr>
      <xdr:spPr>
        <a:xfrm>
          <a:off x="7528582" y="7603852"/>
          <a:ext cx="8640000" cy="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853966</xdr:colOff>
      <xdr:row>27</xdr:row>
      <xdr:rowOff>144517</xdr:rowOff>
    </xdr:from>
    <xdr:to>
      <xdr:col>7</xdr:col>
      <xdr:colOff>931201</xdr:colOff>
      <xdr:row>27</xdr:row>
      <xdr:rowOff>188120</xdr:rowOff>
    </xdr:to>
    <xdr:sp macro="" textlink="">
      <xdr:nvSpPr>
        <xdr:cNvPr id="97" name="Равнобедренный треугольник 96">
          <a:extLst>
            <a:ext uri="{FF2B5EF4-FFF2-40B4-BE49-F238E27FC236}">
              <a16:creationId xmlns:a16="http://schemas.microsoft.com/office/drawing/2014/main" id="{00000000-0008-0000-0300-000061000000}"/>
            </a:ext>
          </a:extLst>
        </xdr:cNvPr>
        <xdr:cNvSpPr/>
      </xdr:nvSpPr>
      <xdr:spPr>
        <a:xfrm rot="16200000">
          <a:off x="7549230" y="7563770"/>
          <a:ext cx="43603" cy="77235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7</xdr:col>
      <xdr:colOff>700691</xdr:colOff>
      <xdr:row>23</xdr:row>
      <xdr:rowOff>118242</xdr:rowOff>
    </xdr:from>
    <xdr:to>
      <xdr:col>7</xdr:col>
      <xdr:colOff>777926</xdr:colOff>
      <xdr:row>23</xdr:row>
      <xdr:rowOff>159054</xdr:rowOff>
    </xdr:to>
    <xdr:sp macro="" textlink="">
      <xdr:nvSpPr>
        <xdr:cNvPr id="98" name="Равнобедренный треугольник 97">
          <a:extLst>
            <a:ext uri="{FF2B5EF4-FFF2-40B4-BE49-F238E27FC236}">
              <a16:creationId xmlns:a16="http://schemas.microsoft.com/office/drawing/2014/main" id="{00000000-0008-0000-0300-000062000000}"/>
            </a:ext>
          </a:extLst>
        </xdr:cNvPr>
        <xdr:cNvSpPr/>
      </xdr:nvSpPr>
      <xdr:spPr>
        <a:xfrm rot="16200000">
          <a:off x="7397351" y="6520099"/>
          <a:ext cx="40812" cy="77235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552792</xdr:colOff>
      <xdr:row>33</xdr:row>
      <xdr:rowOff>27027</xdr:rowOff>
    </xdr:from>
    <xdr:to>
      <xdr:col>11</xdr:col>
      <xdr:colOff>552792</xdr:colOff>
      <xdr:row>33</xdr:row>
      <xdr:rowOff>99027</xdr:rowOff>
    </xdr:to>
    <xdr:cxnSp macro="">
      <xdr:nvCxnSpPr>
        <xdr:cNvPr id="99" name="Прямая соединительная линия 98">
          <a:extLst>
            <a:ext uri="{FF2B5EF4-FFF2-40B4-BE49-F238E27FC236}">
              <a16:creationId xmlns:a16="http://schemas.microsoft.com/office/drawing/2014/main" id="{00000000-0008-0000-0300-000063000000}"/>
            </a:ext>
          </a:extLst>
        </xdr:cNvPr>
        <xdr:cNvCxnSpPr/>
      </xdr:nvCxnSpPr>
      <xdr:spPr>
        <a:xfrm flipH="1">
          <a:off x="11634449" y="9181913"/>
          <a:ext cx="0" cy="7200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547413</xdr:colOff>
      <xdr:row>33</xdr:row>
      <xdr:rowOff>91966</xdr:rowOff>
    </xdr:from>
    <xdr:to>
      <xdr:col>11</xdr:col>
      <xdr:colOff>691413</xdr:colOff>
      <xdr:row>33</xdr:row>
      <xdr:rowOff>91966</xdr:rowOff>
    </xdr:to>
    <xdr:cxnSp macro="">
      <xdr:nvCxnSpPr>
        <xdr:cNvPr id="100" name="Прямая соединительная линия 99">
          <a:extLst>
            <a:ext uri="{FF2B5EF4-FFF2-40B4-BE49-F238E27FC236}">
              <a16:creationId xmlns:a16="http://schemas.microsoft.com/office/drawing/2014/main" id="{00000000-0008-0000-0300-000064000000}"/>
            </a:ext>
          </a:extLst>
        </xdr:cNvPr>
        <xdr:cNvCxnSpPr/>
      </xdr:nvCxnSpPr>
      <xdr:spPr>
        <a:xfrm>
          <a:off x="11613930" y="9244725"/>
          <a:ext cx="144000" cy="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845458</xdr:colOff>
      <xdr:row>33</xdr:row>
      <xdr:rowOff>18143</xdr:rowOff>
    </xdr:from>
    <xdr:to>
      <xdr:col>11</xdr:col>
      <xdr:colOff>845458</xdr:colOff>
      <xdr:row>34</xdr:row>
      <xdr:rowOff>118562</xdr:rowOff>
    </xdr:to>
    <xdr:cxnSp macro="">
      <xdr:nvCxnSpPr>
        <xdr:cNvPr id="101" name="Прямая соединительная линия 100">
          <a:extLst>
            <a:ext uri="{FF2B5EF4-FFF2-40B4-BE49-F238E27FC236}">
              <a16:creationId xmlns:a16="http://schemas.microsoft.com/office/drawing/2014/main" id="{00000000-0008-0000-0300-000065000000}"/>
            </a:ext>
          </a:extLst>
        </xdr:cNvPr>
        <xdr:cNvCxnSpPr/>
      </xdr:nvCxnSpPr>
      <xdr:spPr>
        <a:xfrm flipH="1">
          <a:off x="11927115" y="9173029"/>
          <a:ext cx="0" cy="354419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685800</xdr:colOff>
      <xdr:row>33</xdr:row>
      <xdr:rowOff>228600</xdr:rowOff>
    </xdr:from>
    <xdr:to>
      <xdr:col>11</xdr:col>
      <xdr:colOff>685800</xdr:colOff>
      <xdr:row>35</xdr:row>
      <xdr:rowOff>5809</xdr:rowOff>
    </xdr:to>
    <xdr:cxnSp macro="">
      <xdr:nvCxnSpPr>
        <xdr:cNvPr id="102" name="Прямая соединительная линия 101">
          <a:extLst>
            <a:ext uri="{FF2B5EF4-FFF2-40B4-BE49-F238E27FC236}">
              <a16:creationId xmlns:a16="http://schemas.microsoft.com/office/drawing/2014/main" id="{00000000-0008-0000-0300-000066000000}"/>
            </a:ext>
          </a:extLst>
        </xdr:cNvPr>
        <xdr:cNvCxnSpPr/>
      </xdr:nvCxnSpPr>
      <xdr:spPr>
        <a:xfrm flipH="1">
          <a:off x="11767457" y="9383486"/>
          <a:ext cx="0" cy="285209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682171</xdr:colOff>
      <xdr:row>35</xdr:row>
      <xdr:rowOff>7257</xdr:rowOff>
    </xdr:from>
    <xdr:to>
      <xdr:col>14</xdr:col>
      <xdr:colOff>503296</xdr:colOff>
      <xdr:row>35</xdr:row>
      <xdr:rowOff>7257</xdr:rowOff>
    </xdr:to>
    <xdr:cxnSp macro="">
      <xdr:nvCxnSpPr>
        <xdr:cNvPr id="103" name="Прямая соединительная линия 102">
          <a:extLst>
            <a:ext uri="{FF2B5EF4-FFF2-40B4-BE49-F238E27FC236}">
              <a16:creationId xmlns:a16="http://schemas.microsoft.com/office/drawing/2014/main" id="{00000000-0008-0000-0300-000067000000}"/>
            </a:ext>
          </a:extLst>
        </xdr:cNvPr>
        <xdr:cNvCxnSpPr/>
      </xdr:nvCxnSpPr>
      <xdr:spPr>
        <a:xfrm>
          <a:off x="11762921" y="9667195"/>
          <a:ext cx="4536000" cy="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693058</xdr:colOff>
      <xdr:row>34</xdr:row>
      <xdr:rowOff>108857</xdr:rowOff>
    </xdr:from>
    <xdr:to>
      <xdr:col>11</xdr:col>
      <xdr:colOff>837058</xdr:colOff>
      <xdr:row>34</xdr:row>
      <xdr:rowOff>108857</xdr:rowOff>
    </xdr:to>
    <xdr:cxnSp macro="">
      <xdr:nvCxnSpPr>
        <xdr:cNvPr id="104" name="Прямая соединительная линия 103">
          <a:extLst>
            <a:ext uri="{FF2B5EF4-FFF2-40B4-BE49-F238E27FC236}">
              <a16:creationId xmlns:a16="http://schemas.microsoft.com/office/drawing/2014/main" id="{00000000-0008-0000-0300-000068000000}"/>
            </a:ext>
          </a:extLst>
        </xdr:cNvPr>
        <xdr:cNvCxnSpPr/>
      </xdr:nvCxnSpPr>
      <xdr:spPr>
        <a:xfrm>
          <a:off x="11774715" y="9517743"/>
          <a:ext cx="144000" cy="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696687</xdr:colOff>
      <xdr:row>34</xdr:row>
      <xdr:rowOff>239486</xdr:rowOff>
    </xdr:from>
    <xdr:to>
      <xdr:col>11</xdr:col>
      <xdr:colOff>773922</xdr:colOff>
      <xdr:row>35</xdr:row>
      <xdr:rowOff>26298</xdr:rowOff>
    </xdr:to>
    <xdr:sp macro="" textlink="">
      <xdr:nvSpPr>
        <xdr:cNvPr id="105" name="Равнобедренный треугольник 104">
          <a:extLst>
            <a:ext uri="{FF2B5EF4-FFF2-40B4-BE49-F238E27FC236}">
              <a16:creationId xmlns:a16="http://schemas.microsoft.com/office/drawing/2014/main" id="{00000000-0008-0000-0300-000069000000}"/>
            </a:ext>
          </a:extLst>
        </xdr:cNvPr>
        <xdr:cNvSpPr/>
      </xdr:nvSpPr>
      <xdr:spPr>
        <a:xfrm rot="16200000">
          <a:off x="11796556" y="9630160"/>
          <a:ext cx="40812" cy="77235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678543</xdr:colOff>
      <xdr:row>34</xdr:row>
      <xdr:rowOff>90715</xdr:rowOff>
    </xdr:from>
    <xdr:to>
      <xdr:col>11</xdr:col>
      <xdr:colOff>755778</xdr:colOff>
      <xdr:row>34</xdr:row>
      <xdr:rowOff>131527</xdr:rowOff>
    </xdr:to>
    <xdr:sp macro="" textlink="">
      <xdr:nvSpPr>
        <xdr:cNvPr id="106" name="Равнобедренный треугольник 105">
          <a:extLst>
            <a:ext uri="{FF2B5EF4-FFF2-40B4-BE49-F238E27FC236}">
              <a16:creationId xmlns:a16="http://schemas.microsoft.com/office/drawing/2014/main" id="{00000000-0008-0000-0300-00006A000000}"/>
            </a:ext>
          </a:extLst>
        </xdr:cNvPr>
        <xdr:cNvSpPr/>
      </xdr:nvSpPr>
      <xdr:spPr>
        <a:xfrm rot="16200000">
          <a:off x="11778412" y="9481389"/>
          <a:ext cx="40812" cy="77235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794657</xdr:colOff>
      <xdr:row>34</xdr:row>
      <xdr:rowOff>90716</xdr:rowOff>
    </xdr:from>
    <xdr:to>
      <xdr:col>11</xdr:col>
      <xdr:colOff>871892</xdr:colOff>
      <xdr:row>34</xdr:row>
      <xdr:rowOff>131528</xdr:rowOff>
    </xdr:to>
    <xdr:sp macro="" textlink="">
      <xdr:nvSpPr>
        <xdr:cNvPr id="107" name="Равнобедренный треугольник 106">
          <a:extLst>
            <a:ext uri="{FF2B5EF4-FFF2-40B4-BE49-F238E27FC236}">
              <a16:creationId xmlns:a16="http://schemas.microsoft.com/office/drawing/2014/main" id="{00000000-0008-0000-0300-00006B000000}"/>
            </a:ext>
          </a:extLst>
        </xdr:cNvPr>
        <xdr:cNvSpPr/>
      </xdr:nvSpPr>
      <xdr:spPr>
        <a:xfrm rot="5400000">
          <a:off x="11894526" y="9481390"/>
          <a:ext cx="40812" cy="77235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10</xdr:col>
      <xdr:colOff>780143</xdr:colOff>
      <xdr:row>32</xdr:row>
      <xdr:rowOff>235857</xdr:rowOff>
    </xdr:from>
    <xdr:to>
      <xdr:col>11</xdr:col>
      <xdr:colOff>694313</xdr:colOff>
      <xdr:row>34</xdr:row>
      <xdr:rowOff>60709</xdr:rowOff>
    </xdr:to>
    <xdr:sp macro="" textlink="$F$33">
      <xdr:nvSpPr>
        <xdr:cNvPr id="108" name="Прямоугольник 107">
          <a:extLst>
            <a:ext uri="{FF2B5EF4-FFF2-40B4-BE49-F238E27FC236}">
              <a16:creationId xmlns:a16="http://schemas.microsoft.com/office/drawing/2014/main" id="{00000000-0008-0000-0300-00006C000000}"/>
            </a:ext>
          </a:extLst>
        </xdr:cNvPr>
        <xdr:cNvSpPr/>
      </xdr:nvSpPr>
      <xdr:spPr>
        <a:xfrm>
          <a:off x="10967357" y="9134928"/>
          <a:ext cx="812242" cy="332852"/>
        </a:xfrm>
        <a:prstGeom prst="rect">
          <a:avLst/>
        </a:prstGeom>
        <a:noFill/>
        <a:ln w="1905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197E03BA-C0E5-4078-B206-A48C335BC8E0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0,00 мм</a:t>
          </a:fld>
          <a:endParaRPr lang="ru-RU" sz="2400" b="1"/>
        </a:p>
      </xdr:txBody>
    </xdr:sp>
    <xdr:clientData/>
  </xdr:twoCellAnchor>
  <xdr:twoCellAnchor>
    <xdr:from>
      <xdr:col>11</xdr:col>
      <xdr:colOff>743857</xdr:colOff>
      <xdr:row>33</xdr:row>
      <xdr:rowOff>199571</xdr:rowOff>
    </xdr:from>
    <xdr:to>
      <xdr:col>12</xdr:col>
      <xdr:colOff>658026</xdr:colOff>
      <xdr:row>35</xdr:row>
      <xdr:rowOff>24423</xdr:rowOff>
    </xdr:to>
    <xdr:sp macro="" textlink="$F$16">
      <xdr:nvSpPr>
        <xdr:cNvPr id="109" name="Прямоугольник 108">
          <a:extLst>
            <a:ext uri="{FF2B5EF4-FFF2-40B4-BE49-F238E27FC236}">
              <a16:creationId xmlns:a16="http://schemas.microsoft.com/office/drawing/2014/main" id="{00000000-0008-0000-0300-00006D000000}"/>
            </a:ext>
          </a:extLst>
        </xdr:cNvPr>
        <xdr:cNvSpPr/>
      </xdr:nvSpPr>
      <xdr:spPr>
        <a:xfrm>
          <a:off x="11829143" y="9352642"/>
          <a:ext cx="812240" cy="332852"/>
        </a:xfrm>
        <a:prstGeom prst="rect">
          <a:avLst/>
        </a:prstGeom>
        <a:noFill/>
        <a:ln w="1905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A6B41EE4-7915-4C06-A1A8-1D8A34C34517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 </a:t>
          </a:fld>
          <a:endParaRPr lang="ru-RU" sz="2400" b="1"/>
        </a:p>
      </xdr:txBody>
    </xdr:sp>
    <xdr:clientData/>
  </xdr:twoCellAnchor>
  <xdr:twoCellAnchor>
    <xdr:from>
      <xdr:col>14</xdr:col>
      <xdr:colOff>373062</xdr:colOff>
      <xdr:row>27</xdr:row>
      <xdr:rowOff>164552</xdr:rowOff>
    </xdr:from>
    <xdr:to>
      <xdr:col>14</xdr:col>
      <xdr:colOff>373062</xdr:colOff>
      <xdr:row>30</xdr:row>
      <xdr:rowOff>217862</xdr:rowOff>
    </xdr:to>
    <xdr:cxnSp macro="">
      <xdr:nvCxnSpPr>
        <xdr:cNvPr id="110" name="Прямая соединительная линия 109">
          <a:extLst>
            <a:ext uri="{FF2B5EF4-FFF2-40B4-BE49-F238E27FC236}">
              <a16:creationId xmlns:a16="http://schemas.microsoft.com/office/drawing/2014/main" id="{00000000-0008-0000-0300-00006E000000}"/>
            </a:ext>
          </a:extLst>
        </xdr:cNvPr>
        <xdr:cNvCxnSpPr/>
      </xdr:nvCxnSpPr>
      <xdr:spPr>
        <a:xfrm>
          <a:off x="16168687" y="7601990"/>
          <a:ext cx="0" cy="100581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515938</xdr:colOff>
      <xdr:row>23</xdr:row>
      <xdr:rowOff>138906</xdr:rowOff>
    </xdr:from>
    <xdr:to>
      <xdr:col>14</xdr:col>
      <xdr:colOff>515938</xdr:colOff>
      <xdr:row>25</xdr:row>
      <xdr:rowOff>57323</xdr:rowOff>
    </xdr:to>
    <xdr:cxnSp macro="">
      <xdr:nvCxnSpPr>
        <xdr:cNvPr id="111" name="Прямая соединительная линия 110">
          <a:extLst>
            <a:ext uri="{FF2B5EF4-FFF2-40B4-BE49-F238E27FC236}">
              <a16:creationId xmlns:a16="http://schemas.microsoft.com/office/drawing/2014/main" id="{00000000-0008-0000-0300-00006F000000}"/>
            </a:ext>
          </a:extLst>
        </xdr:cNvPr>
        <xdr:cNvCxnSpPr/>
      </xdr:nvCxnSpPr>
      <xdr:spPr>
        <a:xfrm>
          <a:off x="16311563" y="6560344"/>
          <a:ext cx="0" cy="426417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384969</xdr:colOff>
      <xdr:row>24</xdr:row>
      <xdr:rowOff>115094</xdr:rowOff>
    </xdr:from>
    <xdr:to>
      <xdr:col>14</xdr:col>
      <xdr:colOff>384969</xdr:colOff>
      <xdr:row>25</xdr:row>
      <xdr:rowOff>43295</xdr:rowOff>
    </xdr:to>
    <xdr:cxnSp macro="">
      <xdr:nvCxnSpPr>
        <xdr:cNvPr id="112" name="Прямая соединительная линия 111">
          <a:extLst>
            <a:ext uri="{FF2B5EF4-FFF2-40B4-BE49-F238E27FC236}">
              <a16:creationId xmlns:a16="http://schemas.microsoft.com/office/drawing/2014/main" id="{00000000-0008-0000-0300-000070000000}"/>
            </a:ext>
          </a:extLst>
        </xdr:cNvPr>
        <xdr:cNvCxnSpPr/>
      </xdr:nvCxnSpPr>
      <xdr:spPr>
        <a:xfrm>
          <a:off x="16180594" y="6790532"/>
          <a:ext cx="0" cy="182201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440533</xdr:colOff>
      <xdr:row>23</xdr:row>
      <xdr:rowOff>115094</xdr:rowOff>
    </xdr:from>
    <xdr:to>
      <xdr:col>14</xdr:col>
      <xdr:colOff>517768</xdr:colOff>
      <xdr:row>23</xdr:row>
      <xdr:rowOff>155906</xdr:rowOff>
    </xdr:to>
    <xdr:sp macro="" textlink="">
      <xdr:nvSpPr>
        <xdr:cNvPr id="113" name="Равнобедренный треугольник 112">
          <a:extLst>
            <a:ext uri="{FF2B5EF4-FFF2-40B4-BE49-F238E27FC236}">
              <a16:creationId xmlns:a16="http://schemas.microsoft.com/office/drawing/2014/main" id="{00000000-0008-0000-0300-000071000000}"/>
            </a:ext>
          </a:extLst>
        </xdr:cNvPr>
        <xdr:cNvSpPr/>
      </xdr:nvSpPr>
      <xdr:spPr>
        <a:xfrm rot="5400000">
          <a:off x="16254370" y="6518320"/>
          <a:ext cx="40812" cy="77235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14</xdr:col>
      <xdr:colOff>384968</xdr:colOff>
      <xdr:row>24</xdr:row>
      <xdr:rowOff>115093</xdr:rowOff>
    </xdr:from>
    <xdr:to>
      <xdr:col>14</xdr:col>
      <xdr:colOff>528968</xdr:colOff>
      <xdr:row>24</xdr:row>
      <xdr:rowOff>115093</xdr:rowOff>
    </xdr:to>
    <xdr:cxnSp macro="">
      <xdr:nvCxnSpPr>
        <xdr:cNvPr id="117" name="Прямая соединительная линия 116">
          <a:extLst>
            <a:ext uri="{FF2B5EF4-FFF2-40B4-BE49-F238E27FC236}">
              <a16:creationId xmlns:a16="http://schemas.microsoft.com/office/drawing/2014/main" id="{00000000-0008-0000-0300-000075000000}"/>
            </a:ext>
          </a:extLst>
        </xdr:cNvPr>
        <xdr:cNvCxnSpPr/>
      </xdr:nvCxnSpPr>
      <xdr:spPr>
        <a:xfrm>
          <a:off x="16180593" y="6790531"/>
          <a:ext cx="144000" cy="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472282</xdr:colOff>
      <xdr:row>24</xdr:row>
      <xdr:rowOff>91283</xdr:rowOff>
    </xdr:from>
    <xdr:to>
      <xdr:col>14</xdr:col>
      <xdr:colOff>549517</xdr:colOff>
      <xdr:row>24</xdr:row>
      <xdr:rowOff>132095</xdr:rowOff>
    </xdr:to>
    <xdr:sp macro="" textlink="">
      <xdr:nvSpPr>
        <xdr:cNvPr id="119" name="Равнобедренный треугольник 118">
          <a:extLst>
            <a:ext uri="{FF2B5EF4-FFF2-40B4-BE49-F238E27FC236}">
              <a16:creationId xmlns:a16="http://schemas.microsoft.com/office/drawing/2014/main" id="{00000000-0008-0000-0300-000077000000}"/>
            </a:ext>
          </a:extLst>
        </xdr:cNvPr>
        <xdr:cNvSpPr/>
      </xdr:nvSpPr>
      <xdr:spPr>
        <a:xfrm rot="5400000">
          <a:off x="16286119" y="6748509"/>
          <a:ext cx="40812" cy="77235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14</xdr:col>
      <xdr:colOff>357187</xdr:colOff>
      <xdr:row>24</xdr:row>
      <xdr:rowOff>91281</xdr:rowOff>
    </xdr:from>
    <xdr:to>
      <xdr:col>14</xdr:col>
      <xdr:colOff>434422</xdr:colOff>
      <xdr:row>24</xdr:row>
      <xdr:rowOff>132093</xdr:rowOff>
    </xdr:to>
    <xdr:sp macro="" textlink="">
      <xdr:nvSpPr>
        <xdr:cNvPr id="120" name="Равнобедренный треугольник 119">
          <a:extLst>
            <a:ext uri="{FF2B5EF4-FFF2-40B4-BE49-F238E27FC236}">
              <a16:creationId xmlns:a16="http://schemas.microsoft.com/office/drawing/2014/main" id="{00000000-0008-0000-0300-000078000000}"/>
            </a:ext>
          </a:extLst>
        </xdr:cNvPr>
        <xdr:cNvSpPr/>
      </xdr:nvSpPr>
      <xdr:spPr>
        <a:xfrm rot="16200000">
          <a:off x="16171024" y="6748507"/>
          <a:ext cx="40812" cy="77235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14</xdr:col>
      <xdr:colOff>289720</xdr:colOff>
      <xdr:row>27</xdr:row>
      <xdr:rowOff>146845</xdr:rowOff>
    </xdr:from>
    <xdr:to>
      <xdr:col>14</xdr:col>
      <xdr:colOff>366955</xdr:colOff>
      <xdr:row>27</xdr:row>
      <xdr:rowOff>187657</xdr:rowOff>
    </xdr:to>
    <xdr:sp macro="" textlink="">
      <xdr:nvSpPr>
        <xdr:cNvPr id="121" name="Равнобедренный треугольник 120">
          <a:extLst>
            <a:ext uri="{FF2B5EF4-FFF2-40B4-BE49-F238E27FC236}">
              <a16:creationId xmlns:a16="http://schemas.microsoft.com/office/drawing/2014/main" id="{00000000-0008-0000-0300-000079000000}"/>
            </a:ext>
          </a:extLst>
        </xdr:cNvPr>
        <xdr:cNvSpPr/>
      </xdr:nvSpPr>
      <xdr:spPr>
        <a:xfrm rot="5400000">
          <a:off x="16103557" y="7566071"/>
          <a:ext cx="40812" cy="77235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14</xdr:col>
      <xdr:colOff>515938</xdr:colOff>
      <xdr:row>33</xdr:row>
      <xdr:rowOff>59531</xdr:rowOff>
    </xdr:from>
    <xdr:to>
      <xdr:col>14</xdr:col>
      <xdr:colOff>731938</xdr:colOff>
      <xdr:row>33</xdr:row>
      <xdr:rowOff>59531</xdr:rowOff>
    </xdr:to>
    <xdr:cxnSp macro="">
      <xdr:nvCxnSpPr>
        <xdr:cNvPr id="122" name="Прямая соединительная линия 121">
          <a:extLst>
            <a:ext uri="{FF2B5EF4-FFF2-40B4-BE49-F238E27FC236}">
              <a16:creationId xmlns:a16="http://schemas.microsoft.com/office/drawing/2014/main" id="{00000000-0008-0000-0300-00007A000000}"/>
            </a:ext>
          </a:extLst>
        </xdr:cNvPr>
        <xdr:cNvCxnSpPr/>
      </xdr:nvCxnSpPr>
      <xdr:spPr>
        <a:xfrm>
          <a:off x="16311563" y="9211469"/>
          <a:ext cx="216000" cy="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511969</xdr:colOff>
      <xdr:row>33</xdr:row>
      <xdr:rowOff>226219</xdr:rowOff>
    </xdr:from>
    <xdr:to>
      <xdr:col>15</xdr:col>
      <xdr:colOff>11031</xdr:colOff>
      <xdr:row>33</xdr:row>
      <xdr:rowOff>226219</xdr:rowOff>
    </xdr:to>
    <xdr:cxnSp macro="">
      <xdr:nvCxnSpPr>
        <xdr:cNvPr id="123" name="Прямая соединительная линия 122">
          <a:extLst>
            <a:ext uri="{FF2B5EF4-FFF2-40B4-BE49-F238E27FC236}">
              <a16:creationId xmlns:a16="http://schemas.microsoft.com/office/drawing/2014/main" id="{00000000-0008-0000-0300-00007B000000}"/>
            </a:ext>
          </a:extLst>
        </xdr:cNvPr>
        <xdr:cNvCxnSpPr/>
      </xdr:nvCxnSpPr>
      <xdr:spPr>
        <a:xfrm>
          <a:off x="16307594" y="9378157"/>
          <a:ext cx="396000" cy="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511969</xdr:colOff>
      <xdr:row>25</xdr:row>
      <xdr:rowOff>47625</xdr:rowOff>
    </xdr:from>
    <xdr:to>
      <xdr:col>15</xdr:col>
      <xdr:colOff>11031</xdr:colOff>
      <xdr:row>25</xdr:row>
      <xdr:rowOff>47625</xdr:rowOff>
    </xdr:to>
    <xdr:cxnSp macro="">
      <xdr:nvCxnSpPr>
        <xdr:cNvPr id="124" name="Прямая соединительная линия 123">
          <a:extLst>
            <a:ext uri="{FF2B5EF4-FFF2-40B4-BE49-F238E27FC236}">
              <a16:creationId xmlns:a16="http://schemas.microsoft.com/office/drawing/2014/main" id="{00000000-0008-0000-0300-00007C000000}"/>
            </a:ext>
          </a:extLst>
        </xdr:cNvPr>
        <xdr:cNvCxnSpPr/>
      </xdr:nvCxnSpPr>
      <xdr:spPr>
        <a:xfrm>
          <a:off x="16307594" y="6977063"/>
          <a:ext cx="396000" cy="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730250</xdr:colOff>
      <xdr:row>25</xdr:row>
      <xdr:rowOff>43649</xdr:rowOff>
    </xdr:from>
    <xdr:to>
      <xdr:col>14</xdr:col>
      <xdr:colOff>730250</xdr:colOff>
      <xdr:row>33</xdr:row>
      <xdr:rowOff>53149</xdr:rowOff>
    </xdr:to>
    <xdr:cxnSp macro="">
      <xdr:nvCxnSpPr>
        <xdr:cNvPr id="125" name="Прямая соединительная линия 124">
          <a:extLst>
            <a:ext uri="{FF2B5EF4-FFF2-40B4-BE49-F238E27FC236}">
              <a16:creationId xmlns:a16="http://schemas.microsoft.com/office/drawing/2014/main" id="{00000000-0008-0000-0300-00007D000000}"/>
            </a:ext>
          </a:extLst>
        </xdr:cNvPr>
        <xdr:cNvCxnSpPr/>
      </xdr:nvCxnSpPr>
      <xdr:spPr>
        <a:xfrm>
          <a:off x="16525875" y="6973087"/>
          <a:ext cx="0" cy="223200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11906</xdr:colOff>
      <xdr:row>25</xdr:row>
      <xdr:rowOff>51593</xdr:rowOff>
    </xdr:from>
    <xdr:to>
      <xdr:col>15</xdr:col>
      <xdr:colOff>11906</xdr:colOff>
      <xdr:row>33</xdr:row>
      <xdr:rowOff>205093</xdr:rowOff>
    </xdr:to>
    <xdr:cxnSp macro="">
      <xdr:nvCxnSpPr>
        <xdr:cNvPr id="126" name="Прямая соединительная линия 125">
          <a:extLst>
            <a:ext uri="{FF2B5EF4-FFF2-40B4-BE49-F238E27FC236}">
              <a16:creationId xmlns:a16="http://schemas.microsoft.com/office/drawing/2014/main" id="{00000000-0008-0000-0300-00007E000000}"/>
            </a:ext>
          </a:extLst>
        </xdr:cNvPr>
        <xdr:cNvCxnSpPr/>
      </xdr:nvCxnSpPr>
      <xdr:spPr>
        <a:xfrm>
          <a:off x="16704469" y="6981031"/>
          <a:ext cx="0" cy="237600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515938</xdr:colOff>
      <xdr:row>33</xdr:row>
      <xdr:rowOff>51588</xdr:rowOff>
    </xdr:from>
    <xdr:to>
      <xdr:col>14</xdr:col>
      <xdr:colOff>515938</xdr:colOff>
      <xdr:row>35</xdr:row>
      <xdr:rowOff>11588</xdr:rowOff>
    </xdr:to>
    <xdr:cxnSp macro="">
      <xdr:nvCxnSpPr>
        <xdr:cNvPr id="128" name="Прямая соединительная линия 127">
          <a:extLst>
            <a:ext uri="{FF2B5EF4-FFF2-40B4-BE49-F238E27FC236}">
              <a16:creationId xmlns:a16="http://schemas.microsoft.com/office/drawing/2014/main" id="{00000000-0008-0000-0300-000080000000}"/>
            </a:ext>
          </a:extLst>
        </xdr:cNvPr>
        <xdr:cNvCxnSpPr/>
      </xdr:nvCxnSpPr>
      <xdr:spPr>
        <a:xfrm flipH="1">
          <a:off x="16311563" y="9203526"/>
          <a:ext cx="0" cy="46800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887368</xdr:colOff>
      <xdr:row>25</xdr:row>
      <xdr:rowOff>57194</xdr:rowOff>
    </xdr:from>
    <xdr:to>
      <xdr:col>15</xdr:col>
      <xdr:colOff>31242</xdr:colOff>
      <xdr:row>25</xdr:row>
      <xdr:rowOff>134429</xdr:rowOff>
    </xdr:to>
    <xdr:sp macro="" textlink="">
      <xdr:nvSpPr>
        <xdr:cNvPr id="129" name="Равнобедренный треугольник 128">
          <a:extLst>
            <a:ext uri="{FF2B5EF4-FFF2-40B4-BE49-F238E27FC236}">
              <a16:creationId xmlns:a16="http://schemas.microsoft.com/office/drawing/2014/main" id="{00000000-0008-0000-0300-000081000000}"/>
            </a:ext>
          </a:extLst>
        </xdr:cNvPr>
        <xdr:cNvSpPr/>
      </xdr:nvSpPr>
      <xdr:spPr>
        <a:xfrm>
          <a:off x="16682993" y="6986632"/>
          <a:ext cx="40812" cy="77235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14</xdr:col>
      <xdr:colOff>710406</xdr:colOff>
      <xdr:row>25</xdr:row>
      <xdr:rowOff>55562</xdr:rowOff>
    </xdr:from>
    <xdr:to>
      <xdr:col>14</xdr:col>
      <xdr:colOff>751218</xdr:colOff>
      <xdr:row>25</xdr:row>
      <xdr:rowOff>132797</xdr:rowOff>
    </xdr:to>
    <xdr:sp macro="" textlink="">
      <xdr:nvSpPr>
        <xdr:cNvPr id="130" name="Равнобедренный треугольник 129">
          <a:extLst>
            <a:ext uri="{FF2B5EF4-FFF2-40B4-BE49-F238E27FC236}">
              <a16:creationId xmlns:a16="http://schemas.microsoft.com/office/drawing/2014/main" id="{00000000-0008-0000-0300-000082000000}"/>
            </a:ext>
          </a:extLst>
        </xdr:cNvPr>
        <xdr:cNvSpPr/>
      </xdr:nvSpPr>
      <xdr:spPr>
        <a:xfrm>
          <a:off x="16506031" y="6985000"/>
          <a:ext cx="40812" cy="77235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14</xdr:col>
      <xdr:colOff>710407</xdr:colOff>
      <xdr:row>32</xdr:row>
      <xdr:rowOff>226219</xdr:rowOff>
    </xdr:from>
    <xdr:to>
      <xdr:col>14</xdr:col>
      <xdr:colOff>751219</xdr:colOff>
      <xdr:row>33</xdr:row>
      <xdr:rowOff>49454</xdr:rowOff>
    </xdr:to>
    <xdr:sp macro="" textlink="">
      <xdr:nvSpPr>
        <xdr:cNvPr id="131" name="Равнобедренный треугольник 130">
          <a:extLst>
            <a:ext uri="{FF2B5EF4-FFF2-40B4-BE49-F238E27FC236}">
              <a16:creationId xmlns:a16="http://schemas.microsoft.com/office/drawing/2014/main" id="{00000000-0008-0000-0300-000083000000}"/>
            </a:ext>
          </a:extLst>
        </xdr:cNvPr>
        <xdr:cNvSpPr/>
      </xdr:nvSpPr>
      <xdr:spPr>
        <a:xfrm rot="10800000">
          <a:off x="16506032" y="9124157"/>
          <a:ext cx="40812" cy="77235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14</xdr:col>
      <xdr:colOff>889000</xdr:colOff>
      <xdr:row>33</xdr:row>
      <xdr:rowOff>146843</xdr:rowOff>
    </xdr:from>
    <xdr:to>
      <xdr:col>15</xdr:col>
      <xdr:colOff>32874</xdr:colOff>
      <xdr:row>33</xdr:row>
      <xdr:rowOff>224078</xdr:rowOff>
    </xdr:to>
    <xdr:sp macro="" textlink="">
      <xdr:nvSpPr>
        <xdr:cNvPr id="132" name="Равнобедренный треугольник 131">
          <a:extLst>
            <a:ext uri="{FF2B5EF4-FFF2-40B4-BE49-F238E27FC236}">
              <a16:creationId xmlns:a16="http://schemas.microsoft.com/office/drawing/2014/main" id="{00000000-0008-0000-0300-000084000000}"/>
            </a:ext>
          </a:extLst>
        </xdr:cNvPr>
        <xdr:cNvSpPr/>
      </xdr:nvSpPr>
      <xdr:spPr>
        <a:xfrm rot="10800000">
          <a:off x="16684625" y="9298781"/>
          <a:ext cx="40812" cy="77235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14</xdr:col>
      <xdr:colOff>384970</xdr:colOff>
      <xdr:row>33</xdr:row>
      <xdr:rowOff>59531</xdr:rowOff>
    </xdr:from>
    <xdr:to>
      <xdr:col>14</xdr:col>
      <xdr:colOff>384970</xdr:colOff>
      <xdr:row>34</xdr:row>
      <xdr:rowOff>159950</xdr:rowOff>
    </xdr:to>
    <xdr:cxnSp macro="">
      <xdr:nvCxnSpPr>
        <xdr:cNvPr id="133" name="Прямая соединительная линия 132">
          <a:extLst>
            <a:ext uri="{FF2B5EF4-FFF2-40B4-BE49-F238E27FC236}">
              <a16:creationId xmlns:a16="http://schemas.microsoft.com/office/drawing/2014/main" id="{00000000-0008-0000-0300-000085000000}"/>
            </a:ext>
          </a:extLst>
        </xdr:cNvPr>
        <xdr:cNvCxnSpPr/>
      </xdr:nvCxnSpPr>
      <xdr:spPr>
        <a:xfrm flipH="1">
          <a:off x="16180595" y="9211469"/>
          <a:ext cx="0" cy="354419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396876</xdr:colOff>
      <xdr:row>34</xdr:row>
      <xdr:rowOff>158750</xdr:rowOff>
    </xdr:from>
    <xdr:to>
      <xdr:col>14</xdr:col>
      <xdr:colOff>504876</xdr:colOff>
      <xdr:row>34</xdr:row>
      <xdr:rowOff>158750</xdr:rowOff>
    </xdr:to>
    <xdr:cxnSp macro="">
      <xdr:nvCxnSpPr>
        <xdr:cNvPr id="134" name="Прямая соединительная линия 133">
          <a:extLst>
            <a:ext uri="{FF2B5EF4-FFF2-40B4-BE49-F238E27FC236}">
              <a16:creationId xmlns:a16="http://schemas.microsoft.com/office/drawing/2014/main" id="{00000000-0008-0000-0300-000086000000}"/>
            </a:ext>
          </a:extLst>
        </xdr:cNvPr>
        <xdr:cNvCxnSpPr/>
      </xdr:nvCxnSpPr>
      <xdr:spPr>
        <a:xfrm>
          <a:off x="16192501" y="9564688"/>
          <a:ext cx="108000" cy="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438194</xdr:colOff>
      <xdr:row>34</xdr:row>
      <xdr:rowOff>240462</xdr:rowOff>
    </xdr:from>
    <xdr:to>
      <xdr:col>14</xdr:col>
      <xdr:colOff>515429</xdr:colOff>
      <xdr:row>35</xdr:row>
      <xdr:rowOff>27274</xdr:rowOff>
    </xdr:to>
    <xdr:sp macro="" textlink="">
      <xdr:nvSpPr>
        <xdr:cNvPr id="135" name="Равнобедренный треугольник 134">
          <a:extLst>
            <a:ext uri="{FF2B5EF4-FFF2-40B4-BE49-F238E27FC236}">
              <a16:creationId xmlns:a16="http://schemas.microsoft.com/office/drawing/2014/main" id="{00000000-0008-0000-0300-000087000000}"/>
            </a:ext>
          </a:extLst>
        </xdr:cNvPr>
        <xdr:cNvSpPr/>
      </xdr:nvSpPr>
      <xdr:spPr>
        <a:xfrm rot="5400000">
          <a:off x="16252031" y="9628188"/>
          <a:ext cx="40812" cy="77235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14</xdr:col>
      <xdr:colOff>464343</xdr:colOff>
      <xdr:row>34</xdr:row>
      <xdr:rowOff>138907</xdr:rowOff>
    </xdr:from>
    <xdr:to>
      <xdr:col>14</xdr:col>
      <xdr:colOff>541578</xdr:colOff>
      <xdr:row>34</xdr:row>
      <xdr:rowOff>179719</xdr:rowOff>
    </xdr:to>
    <xdr:sp macro="" textlink="">
      <xdr:nvSpPr>
        <xdr:cNvPr id="136" name="Равнобедренный треугольник 135">
          <a:extLst>
            <a:ext uri="{FF2B5EF4-FFF2-40B4-BE49-F238E27FC236}">
              <a16:creationId xmlns:a16="http://schemas.microsoft.com/office/drawing/2014/main" id="{00000000-0008-0000-0300-000088000000}"/>
            </a:ext>
          </a:extLst>
        </xdr:cNvPr>
        <xdr:cNvSpPr/>
      </xdr:nvSpPr>
      <xdr:spPr>
        <a:xfrm rot="5400000">
          <a:off x="16278180" y="9526633"/>
          <a:ext cx="40812" cy="77235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14</xdr:col>
      <xdr:colOff>353220</xdr:colOff>
      <xdr:row>34</xdr:row>
      <xdr:rowOff>134937</xdr:rowOff>
    </xdr:from>
    <xdr:to>
      <xdr:col>14</xdr:col>
      <xdr:colOff>430455</xdr:colOff>
      <xdr:row>34</xdr:row>
      <xdr:rowOff>175749</xdr:rowOff>
    </xdr:to>
    <xdr:sp macro="" textlink="">
      <xdr:nvSpPr>
        <xdr:cNvPr id="137" name="Равнобедренный треугольник 136">
          <a:extLst>
            <a:ext uri="{FF2B5EF4-FFF2-40B4-BE49-F238E27FC236}">
              <a16:creationId xmlns:a16="http://schemas.microsoft.com/office/drawing/2014/main" id="{00000000-0008-0000-0300-000089000000}"/>
            </a:ext>
          </a:extLst>
        </xdr:cNvPr>
        <xdr:cNvSpPr/>
      </xdr:nvSpPr>
      <xdr:spPr>
        <a:xfrm rot="16200000">
          <a:off x="16167057" y="9522663"/>
          <a:ext cx="40812" cy="77235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12</xdr:col>
      <xdr:colOff>1424214</xdr:colOff>
      <xdr:row>34</xdr:row>
      <xdr:rowOff>199572</xdr:rowOff>
    </xdr:from>
    <xdr:to>
      <xdr:col>12</xdr:col>
      <xdr:colOff>2490107</xdr:colOff>
      <xdr:row>36</xdr:row>
      <xdr:rowOff>163287</xdr:rowOff>
    </xdr:to>
    <xdr:sp macro="" textlink="$D$20">
      <xdr:nvSpPr>
        <xdr:cNvPr id="138" name="Прямоугольник 137">
          <a:extLst>
            <a:ext uri="{FF2B5EF4-FFF2-40B4-BE49-F238E27FC236}">
              <a16:creationId xmlns:a16="http://schemas.microsoft.com/office/drawing/2014/main" id="{00000000-0008-0000-0300-00008A000000}"/>
            </a:ext>
          </a:extLst>
        </xdr:cNvPr>
        <xdr:cNvSpPr/>
      </xdr:nvSpPr>
      <xdr:spPr>
        <a:xfrm>
          <a:off x="13407571" y="9606643"/>
          <a:ext cx="1065893" cy="471715"/>
        </a:xfrm>
        <a:prstGeom prst="rect">
          <a:avLst/>
        </a:prstGeom>
        <a:noFill/>
        <a:ln w="1905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765A7E50-8416-4C93-AF60-168AD095D984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0,00 мм</a:t>
          </a:fld>
          <a:endParaRPr lang="ru-RU" sz="2400" b="1"/>
        </a:p>
      </xdr:txBody>
    </xdr:sp>
    <xdr:clientData/>
  </xdr:twoCellAnchor>
  <xdr:twoCellAnchor>
    <xdr:from>
      <xdr:col>13</xdr:col>
      <xdr:colOff>172357</xdr:colOff>
      <xdr:row>33</xdr:row>
      <xdr:rowOff>181429</xdr:rowOff>
    </xdr:from>
    <xdr:to>
      <xdr:col>14</xdr:col>
      <xdr:colOff>507999</xdr:colOff>
      <xdr:row>35</xdr:row>
      <xdr:rowOff>3490</xdr:rowOff>
    </xdr:to>
    <xdr:sp macro="" textlink="$F$15">
      <xdr:nvSpPr>
        <xdr:cNvPr id="139" name="Прямоугольник 138">
          <a:extLst>
            <a:ext uri="{FF2B5EF4-FFF2-40B4-BE49-F238E27FC236}">
              <a16:creationId xmlns:a16="http://schemas.microsoft.com/office/drawing/2014/main" id="{00000000-0008-0000-0300-00008B000000}"/>
            </a:ext>
          </a:extLst>
        </xdr:cNvPr>
        <xdr:cNvSpPr/>
      </xdr:nvSpPr>
      <xdr:spPr>
        <a:xfrm>
          <a:off x="15494000" y="9334500"/>
          <a:ext cx="816428" cy="330061"/>
        </a:xfrm>
        <a:prstGeom prst="rect">
          <a:avLst/>
        </a:prstGeom>
        <a:noFill/>
        <a:ln w="1905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995E6C6E-77C4-4486-A878-FFE6FC4CC6A5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 </a:t>
          </a:fld>
          <a:endParaRPr lang="ru-RU" sz="2400" b="1"/>
        </a:p>
      </xdr:txBody>
    </xdr:sp>
    <xdr:clientData/>
  </xdr:twoCellAnchor>
  <xdr:twoCellAnchor>
    <xdr:from>
      <xdr:col>13</xdr:col>
      <xdr:colOff>145142</xdr:colOff>
      <xdr:row>23</xdr:row>
      <xdr:rowOff>217715</xdr:rowOff>
    </xdr:from>
    <xdr:to>
      <xdr:col>14</xdr:col>
      <xdr:colOff>480784</xdr:colOff>
      <xdr:row>25</xdr:row>
      <xdr:rowOff>39775</xdr:rowOff>
    </xdr:to>
    <xdr:sp macro="" textlink="$F$10">
      <xdr:nvSpPr>
        <xdr:cNvPr id="140" name="Прямоугольник 139">
          <a:extLst>
            <a:ext uri="{FF2B5EF4-FFF2-40B4-BE49-F238E27FC236}">
              <a16:creationId xmlns:a16="http://schemas.microsoft.com/office/drawing/2014/main" id="{00000000-0008-0000-0300-00008C000000}"/>
            </a:ext>
          </a:extLst>
        </xdr:cNvPr>
        <xdr:cNvSpPr/>
      </xdr:nvSpPr>
      <xdr:spPr>
        <a:xfrm>
          <a:off x="15466785" y="6640286"/>
          <a:ext cx="816428" cy="330060"/>
        </a:xfrm>
        <a:prstGeom prst="rect">
          <a:avLst/>
        </a:prstGeom>
        <a:noFill/>
        <a:ln w="1905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7D717E48-F221-44EE-B13E-A68F39BD6E98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 </a:t>
          </a:fld>
          <a:endParaRPr lang="ru-RU" sz="2400" b="1"/>
        </a:p>
      </xdr:txBody>
    </xdr:sp>
    <xdr:clientData/>
  </xdr:twoCellAnchor>
  <xdr:twoCellAnchor>
    <xdr:from>
      <xdr:col>11</xdr:col>
      <xdr:colOff>253999</xdr:colOff>
      <xdr:row>25</xdr:row>
      <xdr:rowOff>244928</xdr:rowOff>
    </xdr:from>
    <xdr:to>
      <xdr:col>12</xdr:col>
      <xdr:colOff>421821</xdr:colOff>
      <xdr:row>27</xdr:row>
      <xdr:rowOff>208643</xdr:rowOff>
    </xdr:to>
    <xdr:sp macro="" textlink="$C$27">
      <xdr:nvSpPr>
        <xdr:cNvPr id="141" name="Прямоугольник 140">
          <a:extLst>
            <a:ext uri="{FF2B5EF4-FFF2-40B4-BE49-F238E27FC236}">
              <a16:creationId xmlns:a16="http://schemas.microsoft.com/office/drawing/2014/main" id="{00000000-0008-0000-0300-00008D000000}"/>
            </a:ext>
          </a:extLst>
        </xdr:cNvPr>
        <xdr:cNvSpPr/>
      </xdr:nvSpPr>
      <xdr:spPr>
        <a:xfrm>
          <a:off x="11339285" y="7175499"/>
          <a:ext cx="1065893" cy="471715"/>
        </a:xfrm>
        <a:prstGeom prst="rect">
          <a:avLst/>
        </a:prstGeom>
        <a:noFill/>
        <a:ln w="1905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55D1736D-90D8-43FC-8D87-AD6F64779E9F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0,00 мм</a:t>
          </a:fld>
          <a:endParaRPr lang="ru-RU" sz="2400" b="1"/>
        </a:p>
      </xdr:txBody>
    </xdr:sp>
    <xdr:clientData/>
  </xdr:twoCellAnchor>
  <xdr:twoCellAnchor>
    <xdr:from>
      <xdr:col>11</xdr:col>
      <xdr:colOff>253998</xdr:colOff>
      <xdr:row>23</xdr:row>
      <xdr:rowOff>99786</xdr:rowOff>
    </xdr:from>
    <xdr:to>
      <xdr:col>12</xdr:col>
      <xdr:colOff>421820</xdr:colOff>
      <xdr:row>25</xdr:row>
      <xdr:rowOff>63501</xdr:rowOff>
    </xdr:to>
    <xdr:sp macro="" textlink="$F$13">
      <xdr:nvSpPr>
        <xdr:cNvPr id="142" name="Прямоугольник 141">
          <a:extLst>
            <a:ext uri="{FF2B5EF4-FFF2-40B4-BE49-F238E27FC236}">
              <a16:creationId xmlns:a16="http://schemas.microsoft.com/office/drawing/2014/main" id="{00000000-0008-0000-0300-00008E000000}"/>
            </a:ext>
          </a:extLst>
        </xdr:cNvPr>
        <xdr:cNvSpPr/>
      </xdr:nvSpPr>
      <xdr:spPr>
        <a:xfrm>
          <a:off x="11339284" y="6522357"/>
          <a:ext cx="1065893" cy="471715"/>
        </a:xfrm>
        <a:prstGeom prst="rect">
          <a:avLst/>
        </a:prstGeom>
        <a:noFill/>
        <a:ln w="1905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CB158F17-4F86-40A9-B770-010C39E02556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 </a:t>
          </a:fld>
          <a:endParaRPr lang="ru-RU" sz="2400" b="1"/>
        </a:p>
      </xdr:txBody>
    </xdr:sp>
    <xdr:clientData/>
  </xdr:twoCellAnchor>
  <xdr:twoCellAnchor>
    <xdr:from>
      <xdr:col>14</xdr:col>
      <xdr:colOff>435428</xdr:colOff>
      <xdr:row>28</xdr:row>
      <xdr:rowOff>9072</xdr:rowOff>
    </xdr:from>
    <xdr:to>
      <xdr:col>14</xdr:col>
      <xdr:colOff>769257</xdr:colOff>
      <xdr:row>30</xdr:row>
      <xdr:rowOff>134257</xdr:rowOff>
    </xdr:to>
    <xdr:sp macro="" textlink="$D$22">
      <xdr:nvSpPr>
        <xdr:cNvPr id="143" name="Прямоугольник 142">
          <a:extLst>
            <a:ext uri="{FF2B5EF4-FFF2-40B4-BE49-F238E27FC236}">
              <a16:creationId xmlns:a16="http://schemas.microsoft.com/office/drawing/2014/main" id="{00000000-0008-0000-0300-00008F000000}"/>
            </a:ext>
          </a:extLst>
        </xdr:cNvPr>
        <xdr:cNvSpPr/>
      </xdr:nvSpPr>
      <xdr:spPr>
        <a:xfrm rot="16200000">
          <a:off x="15992929" y="7946571"/>
          <a:ext cx="823685" cy="333829"/>
        </a:xfrm>
        <a:prstGeom prst="rect">
          <a:avLst/>
        </a:prstGeom>
        <a:noFill/>
        <a:ln w="1905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8DC0759B-45CA-4164-8A22-1354CFE667AB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0,00 мм</a:t>
          </a:fld>
          <a:endParaRPr lang="ru-RU" sz="2400" b="1"/>
        </a:p>
      </xdr:txBody>
    </xdr:sp>
    <xdr:clientData/>
  </xdr:twoCellAnchor>
  <xdr:twoCellAnchor>
    <xdr:from>
      <xdr:col>14</xdr:col>
      <xdr:colOff>870858</xdr:colOff>
      <xdr:row>28</xdr:row>
      <xdr:rowOff>27216</xdr:rowOff>
    </xdr:from>
    <xdr:to>
      <xdr:col>15</xdr:col>
      <xdr:colOff>309337</xdr:colOff>
      <xdr:row>30</xdr:row>
      <xdr:rowOff>152401</xdr:rowOff>
    </xdr:to>
    <xdr:sp macro="" textlink="$F$14">
      <xdr:nvSpPr>
        <xdr:cNvPr id="144" name="Прямоугольник 143">
          <a:extLst>
            <a:ext uri="{FF2B5EF4-FFF2-40B4-BE49-F238E27FC236}">
              <a16:creationId xmlns:a16="http://schemas.microsoft.com/office/drawing/2014/main" id="{00000000-0008-0000-0300-000090000000}"/>
            </a:ext>
          </a:extLst>
        </xdr:cNvPr>
        <xdr:cNvSpPr/>
      </xdr:nvSpPr>
      <xdr:spPr>
        <a:xfrm rot="16200000">
          <a:off x="16429719" y="7963355"/>
          <a:ext cx="823685" cy="336550"/>
        </a:xfrm>
        <a:prstGeom prst="rect">
          <a:avLst/>
        </a:prstGeom>
        <a:noFill/>
        <a:ln w="1905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AE5EF3A4-DAEA-4945-8068-01997BC7CB2D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 </a:t>
          </a:fld>
          <a:endParaRPr lang="ru-RU" sz="2400" b="1"/>
        </a:p>
      </xdr:txBody>
    </xdr:sp>
    <xdr:clientData/>
  </xdr:twoCellAnchor>
  <xdr:twoCellAnchor editAs="oneCell">
    <xdr:from>
      <xdr:col>7</xdr:col>
      <xdr:colOff>1678214</xdr:colOff>
      <xdr:row>35</xdr:row>
      <xdr:rowOff>54430</xdr:rowOff>
    </xdr:from>
    <xdr:to>
      <xdr:col>10</xdr:col>
      <xdr:colOff>736801</xdr:colOff>
      <xdr:row>50</xdr:row>
      <xdr:rowOff>235858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id="{00000000-0008-0000-03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63857" y="9715501"/>
          <a:ext cx="2560158" cy="4263571"/>
        </a:xfrm>
        <a:prstGeom prst="rect">
          <a:avLst/>
        </a:prstGeom>
      </xdr:spPr>
    </xdr:pic>
    <xdr:clientData/>
  </xdr:twoCellAnchor>
  <xdr:twoCellAnchor>
    <xdr:from>
      <xdr:col>10</xdr:col>
      <xdr:colOff>254001</xdr:colOff>
      <xdr:row>36</xdr:row>
      <xdr:rowOff>154608</xdr:rowOff>
    </xdr:from>
    <xdr:to>
      <xdr:col>11</xdr:col>
      <xdr:colOff>115479</xdr:colOff>
      <xdr:row>36</xdr:row>
      <xdr:rowOff>154608</xdr:rowOff>
    </xdr:to>
    <xdr:cxnSp macro="">
      <xdr:nvCxnSpPr>
        <xdr:cNvPr id="149" name="Прямая соединительная линия 148">
          <a:extLst>
            <a:ext uri="{FF2B5EF4-FFF2-40B4-BE49-F238E27FC236}">
              <a16:creationId xmlns:a16="http://schemas.microsoft.com/office/drawing/2014/main" id="{00000000-0008-0000-0300-000095000000}"/>
            </a:ext>
          </a:extLst>
        </xdr:cNvPr>
        <xdr:cNvCxnSpPr/>
      </xdr:nvCxnSpPr>
      <xdr:spPr>
        <a:xfrm flipV="1">
          <a:off x="10430566" y="10071651"/>
          <a:ext cx="756000" cy="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728870</xdr:colOff>
      <xdr:row>35</xdr:row>
      <xdr:rowOff>104913</xdr:rowOff>
    </xdr:from>
    <xdr:to>
      <xdr:col>11</xdr:col>
      <xdr:colOff>122348</xdr:colOff>
      <xdr:row>35</xdr:row>
      <xdr:rowOff>104913</xdr:rowOff>
    </xdr:to>
    <xdr:cxnSp macro="">
      <xdr:nvCxnSpPr>
        <xdr:cNvPr id="150" name="Прямая соединительная линия 149">
          <a:extLst>
            <a:ext uri="{FF2B5EF4-FFF2-40B4-BE49-F238E27FC236}">
              <a16:creationId xmlns:a16="http://schemas.microsoft.com/office/drawing/2014/main" id="{00000000-0008-0000-0300-000096000000}"/>
            </a:ext>
          </a:extLst>
        </xdr:cNvPr>
        <xdr:cNvCxnSpPr/>
      </xdr:nvCxnSpPr>
      <xdr:spPr>
        <a:xfrm flipV="1">
          <a:off x="10905435" y="9767956"/>
          <a:ext cx="288000" cy="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115957</xdr:colOff>
      <xdr:row>35</xdr:row>
      <xdr:rowOff>99392</xdr:rowOff>
    </xdr:from>
    <xdr:to>
      <xdr:col>11</xdr:col>
      <xdr:colOff>115957</xdr:colOff>
      <xdr:row>36</xdr:row>
      <xdr:rowOff>169392</xdr:rowOff>
    </xdr:to>
    <xdr:cxnSp macro="">
      <xdr:nvCxnSpPr>
        <xdr:cNvPr id="151" name="Прямая соединительная линия 150">
          <a:extLst>
            <a:ext uri="{FF2B5EF4-FFF2-40B4-BE49-F238E27FC236}">
              <a16:creationId xmlns:a16="http://schemas.microsoft.com/office/drawing/2014/main" id="{00000000-0008-0000-0300-000097000000}"/>
            </a:ext>
          </a:extLst>
        </xdr:cNvPr>
        <xdr:cNvCxnSpPr/>
      </xdr:nvCxnSpPr>
      <xdr:spPr>
        <a:xfrm flipH="1" flipV="1">
          <a:off x="11187044" y="9762435"/>
          <a:ext cx="0" cy="32400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254000</xdr:colOff>
      <xdr:row>50</xdr:row>
      <xdr:rowOff>171174</xdr:rowOff>
    </xdr:from>
    <xdr:to>
      <xdr:col>10</xdr:col>
      <xdr:colOff>542000</xdr:colOff>
      <xdr:row>50</xdr:row>
      <xdr:rowOff>171174</xdr:rowOff>
    </xdr:to>
    <xdr:cxnSp macro="">
      <xdr:nvCxnSpPr>
        <xdr:cNvPr id="152" name="Прямая соединительная линия 151">
          <a:extLst>
            <a:ext uri="{FF2B5EF4-FFF2-40B4-BE49-F238E27FC236}">
              <a16:creationId xmlns:a16="http://schemas.microsoft.com/office/drawing/2014/main" id="{00000000-0008-0000-0300-000098000000}"/>
            </a:ext>
          </a:extLst>
        </xdr:cNvPr>
        <xdr:cNvCxnSpPr/>
      </xdr:nvCxnSpPr>
      <xdr:spPr>
        <a:xfrm flipV="1">
          <a:off x="10430565" y="13909261"/>
          <a:ext cx="288000" cy="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530088</xdr:colOff>
      <xdr:row>36</xdr:row>
      <xdr:rowOff>149087</xdr:rowOff>
    </xdr:from>
    <xdr:to>
      <xdr:col>10</xdr:col>
      <xdr:colOff>530088</xdr:colOff>
      <xdr:row>50</xdr:row>
      <xdr:rowOff>144043</xdr:rowOff>
    </xdr:to>
    <xdr:cxnSp macro="">
      <xdr:nvCxnSpPr>
        <xdr:cNvPr id="153" name="Прямая соединительная линия 152">
          <a:extLst>
            <a:ext uri="{FF2B5EF4-FFF2-40B4-BE49-F238E27FC236}">
              <a16:creationId xmlns:a16="http://schemas.microsoft.com/office/drawing/2014/main" id="{00000000-0008-0000-0300-000099000000}"/>
            </a:ext>
          </a:extLst>
        </xdr:cNvPr>
        <xdr:cNvCxnSpPr/>
      </xdr:nvCxnSpPr>
      <xdr:spPr>
        <a:xfrm flipV="1">
          <a:off x="10706653" y="10066130"/>
          <a:ext cx="0" cy="381600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95516</xdr:colOff>
      <xdr:row>35</xdr:row>
      <xdr:rowOff>114310</xdr:rowOff>
    </xdr:from>
    <xdr:to>
      <xdr:col>11</xdr:col>
      <xdr:colOff>136328</xdr:colOff>
      <xdr:row>35</xdr:row>
      <xdr:rowOff>191545</xdr:rowOff>
    </xdr:to>
    <xdr:sp macro="" textlink="">
      <xdr:nvSpPr>
        <xdr:cNvPr id="154" name="Равнобедренный треугольник 153">
          <a:extLst>
            <a:ext uri="{FF2B5EF4-FFF2-40B4-BE49-F238E27FC236}">
              <a16:creationId xmlns:a16="http://schemas.microsoft.com/office/drawing/2014/main" id="{00000000-0008-0000-0300-00009A000000}"/>
            </a:ext>
          </a:extLst>
        </xdr:cNvPr>
        <xdr:cNvSpPr/>
      </xdr:nvSpPr>
      <xdr:spPr>
        <a:xfrm>
          <a:off x="11166603" y="9777353"/>
          <a:ext cx="40812" cy="77235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99391</xdr:colOff>
      <xdr:row>36</xdr:row>
      <xdr:rowOff>66261</xdr:rowOff>
    </xdr:from>
    <xdr:to>
      <xdr:col>11</xdr:col>
      <xdr:colOff>140203</xdr:colOff>
      <xdr:row>36</xdr:row>
      <xdr:rowOff>143496</xdr:rowOff>
    </xdr:to>
    <xdr:sp macro="" textlink="">
      <xdr:nvSpPr>
        <xdr:cNvPr id="155" name="Равнобедренный треугольник 154">
          <a:extLst>
            <a:ext uri="{FF2B5EF4-FFF2-40B4-BE49-F238E27FC236}">
              <a16:creationId xmlns:a16="http://schemas.microsoft.com/office/drawing/2014/main" id="{00000000-0008-0000-0300-00009B000000}"/>
            </a:ext>
          </a:extLst>
        </xdr:cNvPr>
        <xdr:cNvSpPr/>
      </xdr:nvSpPr>
      <xdr:spPr>
        <a:xfrm rot="10800000">
          <a:off x="11170478" y="9983304"/>
          <a:ext cx="40812" cy="77235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10</xdr:col>
      <xdr:colOff>513522</xdr:colOff>
      <xdr:row>36</xdr:row>
      <xdr:rowOff>176695</xdr:rowOff>
    </xdr:from>
    <xdr:to>
      <xdr:col>10</xdr:col>
      <xdr:colOff>554334</xdr:colOff>
      <xdr:row>36</xdr:row>
      <xdr:rowOff>253930</xdr:rowOff>
    </xdr:to>
    <xdr:sp macro="" textlink="">
      <xdr:nvSpPr>
        <xdr:cNvPr id="156" name="Равнобедренный треугольник 155">
          <a:extLst>
            <a:ext uri="{FF2B5EF4-FFF2-40B4-BE49-F238E27FC236}">
              <a16:creationId xmlns:a16="http://schemas.microsoft.com/office/drawing/2014/main" id="{00000000-0008-0000-0300-00009C000000}"/>
            </a:ext>
          </a:extLst>
        </xdr:cNvPr>
        <xdr:cNvSpPr/>
      </xdr:nvSpPr>
      <xdr:spPr>
        <a:xfrm>
          <a:off x="10690087" y="10093738"/>
          <a:ext cx="40812" cy="77235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10</xdr:col>
      <xdr:colOff>508000</xdr:colOff>
      <xdr:row>50</xdr:row>
      <xdr:rowOff>82826</xdr:rowOff>
    </xdr:from>
    <xdr:to>
      <xdr:col>10</xdr:col>
      <xdr:colOff>548812</xdr:colOff>
      <xdr:row>50</xdr:row>
      <xdr:rowOff>160061</xdr:rowOff>
    </xdr:to>
    <xdr:sp macro="" textlink="">
      <xdr:nvSpPr>
        <xdr:cNvPr id="157" name="Равнобедренный треугольник 156">
          <a:extLst>
            <a:ext uri="{FF2B5EF4-FFF2-40B4-BE49-F238E27FC236}">
              <a16:creationId xmlns:a16="http://schemas.microsoft.com/office/drawing/2014/main" id="{00000000-0008-0000-0300-00009D000000}"/>
            </a:ext>
          </a:extLst>
        </xdr:cNvPr>
        <xdr:cNvSpPr/>
      </xdr:nvSpPr>
      <xdr:spPr>
        <a:xfrm rot="10800000">
          <a:off x="10684565" y="13820913"/>
          <a:ext cx="40812" cy="77235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9</xdr:col>
      <xdr:colOff>281609</xdr:colOff>
      <xdr:row>49</xdr:row>
      <xdr:rowOff>16566</xdr:rowOff>
    </xdr:from>
    <xdr:to>
      <xdr:col>9</xdr:col>
      <xdr:colOff>281609</xdr:colOff>
      <xdr:row>50</xdr:row>
      <xdr:rowOff>158566</xdr:rowOff>
    </xdr:to>
    <xdr:cxnSp macro="">
      <xdr:nvCxnSpPr>
        <xdr:cNvPr id="158" name="Прямая соединительная линия 157">
          <a:extLst>
            <a:ext uri="{FF2B5EF4-FFF2-40B4-BE49-F238E27FC236}">
              <a16:creationId xmlns:a16="http://schemas.microsoft.com/office/drawing/2014/main" id="{00000000-0008-0000-0300-00009E000000}"/>
            </a:ext>
          </a:extLst>
        </xdr:cNvPr>
        <xdr:cNvCxnSpPr/>
      </xdr:nvCxnSpPr>
      <xdr:spPr>
        <a:xfrm flipV="1">
          <a:off x="9563652" y="13500653"/>
          <a:ext cx="0" cy="39600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259522</xdr:colOff>
      <xdr:row>50</xdr:row>
      <xdr:rowOff>93869</xdr:rowOff>
    </xdr:from>
    <xdr:to>
      <xdr:col>9</xdr:col>
      <xdr:colOff>300334</xdr:colOff>
      <xdr:row>50</xdr:row>
      <xdr:rowOff>171104</xdr:rowOff>
    </xdr:to>
    <xdr:sp macro="" textlink="">
      <xdr:nvSpPr>
        <xdr:cNvPr id="159" name="Равнобедренный треугольник 158">
          <a:extLst>
            <a:ext uri="{FF2B5EF4-FFF2-40B4-BE49-F238E27FC236}">
              <a16:creationId xmlns:a16="http://schemas.microsoft.com/office/drawing/2014/main" id="{00000000-0008-0000-0300-00009F000000}"/>
            </a:ext>
          </a:extLst>
        </xdr:cNvPr>
        <xdr:cNvSpPr/>
      </xdr:nvSpPr>
      <xdr:spPr>
        <a:xfrm rot="10800000">
          <a:off x="9541565" y="13831956"/>
          <a:ext cx="40812" cy="77235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9</xdr:col>
      <xdr:colOff>259522</xdr:colOff>
      <xdr:row>49</xdr:row>
      <xdr:rowOff>22087</xdr:rowOff>
    </xdr:from>
    <xdr:to>
      <xdr:col>9</xdr:col>
      <xdr:colOff>300334</xdr:colOff>
      <xdr:row>49</xdr:row>
      <xdr:rowOff>99322</xdr:rowOff>
    </xdr:to>
    <xdr:sp macro="" textlink="">
      <xdr:nvSpPr>
        <xdr:cNvPr id="160" name="Равнобедренный треугольник 159">
          <a:extLst>
            <a:ext uri="{FF2B5EF4-FFF2-40B4-BE49-F238E27FC236}">
              <a16:creationId xmlns:a16="http://schemas.microsoft.com/office/drawing/2014/main" id="{00000000-0008-0000-0300-0000A0000000}"/>
            </a:ext>
          </a:extLst>
        </xdr:cNvPr>
        <xdr:cNvSpPr/>
      </xdr:nvSpPr>
      <xdr:spPr>
        <a:xfrm>
          <a:off x="9541565" y="13506174"/>
          <a:ext cx="40812" cy="77235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8</xdr:col>
      <xdr:colOff>673653</xdr:colOff>
      <xdr:row>50</xdr:row>
      <xdr:rowOff>176695</xdr:rowOff>
    </xdr:from>
    <xdr:to>
      <xdr:col>8</xdr:col>
      <xdr:colOff>673653</xdr:colOff>
      <xdr:row>52</xdr:row>
      <xdr:rowOff>20322</xdr:rowOff>
    </xdr:to>
    <xdr:cxnSp macro="">
      <xdr:nvCxnSpPr>
        <xdr:cNvPr id="161" name="Прямая соединительная линия 160">
          <a:extLst>
            <a:ext uri="{FF2B5EF4-FFF2-40B4-BE49-F238E27FC236}">
              <a16:creationId xmlns:a16="http://schemas.microsoft.com/office/drawing/2014/main" id="{00000000-0008-0000-0300-0000A1000000}"/>
            </a:ext>
          </a:extLst>
        </xdr:cNvPr>
        <xdr:cNvCxnSpPr/>
      </xdr:nvCxnSpPr>
      <xdr:spPr>
        <a:xfrm flipV="1">
          <a:off x="9061175" y="13914782"/>
          <a:ext cx="0" cy="351627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358913</xdr:colOff>
      <xdr:row>50</xdr:row>
      <xdr:rowOff>171174</xdr:rowOff>
    </xdr:from>
    <xdr:to>
      <xdr:col>8</xdr:col>
      <xdr:colOff>358913</xdr:colOff>
      <xdr:row>52</xdr:row>
      <xdr:rowOff>14801</xdr:rowOff>
    </xdr:to>
    <xdr:cxnSp macro="">
      <xdr:nvCxnSpPr>
        <xdr:cNvPr id="162" name="Прямая соединительная линия 161">
          <a:extLst>
            <a:ext uri="{FF2B5EF4-FFF2-40B4-BE49-F238E27FC236}">
              <a16:creationId xmlns:a16="http://schemas.microsoft.com/office/drawing/2014/main" id="{00000000-0008-0000-0300-0000A2000000}"/>
            </a:ext>
          </a:extLst>
        </xdr:cNvPr>
        <xdr:cNvCxnSpPr/>
      </xdr:nvCxnSpPr>
      <xdr:spPr>
        <a:xfrm flipV="1">
          <a:off x="8746435" y="13909261"/>
          <a:ext cx="0" cy="351627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353391</xdr:colOff>
      <xdr:row>52</xdr:row>
      <xdr:rowOff>11043</xdr:rowOff>
    </xdr:from>
    <xdr:to>
      <xdr:col>8</xdr:col>
      <xdr:colOff>677391</xdr:colOff>
      <xdr:row>52</xdr:row>
      <xdr:rowOff>11043</xdr:rowOff>
    </xdr:to>
    <xdr:cxnSp macro="">
      <xdr:nvCxnSpPr>
        <xdr:cNvPr id="163" name="Прямая соединительная линия 162">
          <a:extLst>
            <a:ext uri="{FF2B5EF4-FFF2-40B4-BE49-F238E27FC236}">
              <a16:creationId xmlns:a16="http://schemas.microsoft.com/office/drawing/2014/main" id="{00000000-0008-0000-0300-0000A3000000}"/>
            </a:ext>
          </a:extLst>
        </xdr:cNvPr>
        <xdr:cNvCxnSpPr/>
      </xdr:nvCxnSpPr>
      <xdr:spPr>
        <a:xfrm flipH="1" flipV="1">
          <a:off x="8740913" y="14257130"/>
          <a:ext cx="324000" cy="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362788</xdr:colOff>
      <xdr:row>51</xdr:row>
      <xdr:rowOff>244604</xdr:rowOff>
    </xdr:from>
    <xdr:to>
      <xdr:col>8</xdr:col>
      <xdr:colOff>440023</xdr:colOff>
      <xdr:row>52</xdr:row>
      <xdr:rowOff>31416</xdr:rowOff>
    </xdr:to>
    <xdr:sp macro="" textlink="">
      <xdr:nvSpPr>
        <xdr:cNvPr id="164" name="Равнобедренный треугольник 163">
          <a:extLst>
            <a:ext uri="{FF2B5EF4-FFF2-40B4-BE49-F238E27FC236}">
              <a16:creationId xmlns:a16="http://schemas.microsoft.com/office/drawing/2014/main" id="{00000000-0008-0000-0300-0000A4000000}"/>
            </a:ext>
          </a:extLst>
        </xdr:cNvPr>
        <xdr:cNvSpPr/>
      </xdr:nvSpPr>
      <xdr:spPr>
        <a:xfrm rot="16200000">
          <a:off x="8768522" y="14218479"/>
          <a:ext cx="40812" cy="77235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8</xdr:col>
      <xdr:colOff>594700</xdr:colOff>
      <xdr:row>51</xdr:row>
      <xdr:rowOff>244604</xdr:rowOff>
    </xdr:from>
    <xdr:to>
      <xdr:col>8</xdr:col>
      <xdr:colOff>671935</xdr:colOff>
      <xdr:row>52</xdr:row>
      <xdr:rowOff>31416</xdr:rowOff>
    </xdr:to>
    <xdr:sp macro="" textlink="">
      <xdr:nvSpPr>
        <xdr:cNvPr id="165" name="Равнобедренный треугольник 164">
          <a:extLst>
            <a:ext uri="{FF2B5EF4-FFF2-40B4-BE49-F238E27FC236}">
              <a16:creationId xmlns:a16="http://schemas.microsoft.com/office/drawing/2014/main" id="{00000000-0008-0000-0300-0000A5000000}"/>
            </a:ext>
          </a:extLst>
        </xdr:cNvPr>
        <xdr:cNvSpPr/>
      </xdr:nvSpPr>
      <xdr:spPr>
        <a:xfrm rot="5400000">
          <a:off x="9000434" y="14218479"/>
          <a:ext cx="40812" cy="77235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7</xdr:col>
      <xdr:colOff>1496391</xdr:colOff>
      <xdr:row>50</xdr:row>
      <xdr:rowOff>165652</xdr:rowOff>
    </xdr:from>
    <xdr:to>
      <xdr:col>8</xdr:col>
      <xdr:colOff>361986</xdr:colOff>
      <xdr:row>50</xdr:row>
      <xdr:rowOff>165652</xdr:rowOff>
    </xdr:to>
    <xdr:cxnSp macro="">
      <xdr:nvCxnSpPr>
        <xdr:cNvPr id="166" name="Прямая соединительная линия 165">
          <a:extLst>
            <a:ext uri="{FF2B5EF4-FFF2-40B4-BE49-F238E27FC236}">
              <a16:creationId xmlns:a16="http://schemas.microsoft.com/office/drawing/2014/main" id="{00000000-0008-0000-0300-0000A6000000}"/>
            </a:ext>
          </a:extLst>
        </xdr:cNvPr>
        <xdr:cNvCxnSpPr/>
      </xdr:nvCxnSpPr>
      <xdr:spPr>
        <a:xfrm flipH="1" flipV="1">
          <a:off x="8177695" y="13903739"/>
          <a:ext cx="571813" cy="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1402522</xdr:colOff>
      <xdr:row>49</xdr:row>
      <xdr:rowOff>215347</xdr:rowOff>
    </xdr:from>
    <xdr:to>
      <xdr:col>8</xdr:col>
      <xdr:colOff>16906</xdr:colOff>
      <xdr:row>49</xdr:row>
      <xdr:rowOff>215347</xdr:rowOff>
    </xdr:to>
    <xdr:cxnSp macro="">
      <xdr:nvCxnSpPr>
        <xdr:cNvPr id="167" name="Прямая соединительная линия 166">
          <a:extLst>
            <a:ext uri="{FF2B5EF4-FFF2-40B4-BE49-F238E27FC236}">
              <a16:creationId xmlns:a16="http://schemas.microsoft.com/office/drawing/2014/main" id="{00000000-0008-0000-0300-0000A7000000}"/>
            </a:ext>
          </a:extLst>
        </xdr:cNvPr>
        <xdr:cNvCxnSpPr/>
      </xdr:nvCxnSpPr>
      <xdr:spPr>
        <a:xfrm flipH="1" flipV="1">
          <a:off x="8083826" y="13699434"/>
          <a:ext cx="320602" cy="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1507434</xdr:colOff>
      <xdr:row>49</xdr:row>
      <xdr:rowOff>226391</xdr:rowOff>
    </xdr:from>
    <xdr:to>
      <xdr:col>7</xdr:col>
      <xdr:colOff>1507434</xdr:colOff>
      <xdr:row>50</xdr:row>
      <xdr:rowOff>152391</xdr:rowOff>
    </xdr:to>
    <xdr:cxnSp macro="">
      <xdr:nvCxnSpPr>
        <xdr:cNvPr id="168" name="Прямая соединительная линия 167">
          <a:extLst>
            <a:ext uri="{FF2B5EF4-FFF2-40B4-BE49-F238E27FC236}">
              <a16:creationId xmlns:a16="http://schemas.microsoft.com/office/drawing/2014/main" id="{00000000-0008-0000-0300-0000A8000000}"/>
            </a:ext>
          </a:extLst>
        </xdr:cNvPr>
        <xdr:cNvCxnSpPr/>
      </xdr:nvCxnSpPr>
      <xdr:spPr>
        <a:xfrm flipV="1">
          <a:off x="8188738" y="13710478"/>
          <a:ext cx="0" cy="18000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1402523</xdr:colOff>
      <xdr:row>36</xdr:row>
      <xdr:rowOff>154610</xdr:rowOff>
    </xdr:from>
    <xdr:to>
      <xdr:col>7</xdr:col>
      <xdr:colOff>1402523</xdr:colOff>
      <xdr:row>49</xdr:row>
      <xdr:rowOff>223566</xdr:rowOff>
    </xdr:to>
    <xdr:cxnSp macro="">
      <xdr:nvCxnSpPr>
        <xdr:cNvPr id="169" name="Прямая соединительная линия 168">
          <a:extLst>
            <a:ext uri="{FF2B5EF4-FFF2-40B4-BE49-F238E27FC236}">
              <a16:creationId xmlns:a16="http://schemas.microsoft.com/office/drawing/2014/main" id="{00000000-0008-0000-0300-0000A9000000}"/>
            </a:ext>
          </a:extLst>
        </xdr:cNvPr>
        <xdr:cNvCxnSpPr/>
      </xdr:nvCxnSpPr>
      <xdr:spPr>
        <a:xfrm flipV="1">
          <a:off x="8083827" y="10071653"/>
          <a:ext cx="0" cy="363600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1413565</xdr:colOff>
      <xdr:row>36</xdr:row>
      <xdr:rowOff>154609</xdr:rowOff>
    </xdr:from>
    <xdr:to>
      <xdr:col>8</xdr:col>
      <xdr:colOff>27949</xdr:colOff>
      <xdr:row>36</xdr:row>
      <xdr:rowOff>154609</xdr:rowOff>
    </xdr:to>
    <xdr:cxnSp macro="">
      <xdr:nvCxnSpPr>
        <xdr:cNvPr id="170" name="Прямая соединительная линия 169">
          <a:extLst>
            <a:ext uri="{FF2B5EF4-FFF2-40B4-BE49-F238E27FC236}">
              <a16:creationId xmlns:a16="http://schemas.microsoft.com/office/drawing/2014/main" id="{00000000-0008-0000-0300-0000AA000000}"/>
            </a:ext>
          </a:extLst>
        </xdr:cNvPr>
        <xdr:cNvCxnSpPr/>
      </xdr:nvCxnSpPr>
      <xdr:spPr>
        <a:xfrm flipH="1" flipV="1">
          <a:off x="8094869" y="10071652"/>
          <a:ext cx="320602" cy="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127000</xdr:colOff>
      <xdr:row>35</xdr:row>
      <xdr:rowOff>154611</xdr:rowOff>
    </xdr:from>
    <xdr:to>
      <xdr:col>8</xdr:col>
      <xdr:colOff>127000</xdr:colOff>
      <xdr:row>36</xdr:row>
      <xdr:rowOff>152611</xdr:rowOff>
    </xdr:to>
    <xdr:cxnSp macro="">
      <xdr:nvCxnSpPr>
        <xdr:cNvPr id="171" name="Прямая соединительная линия 170">
          <a:extLst>
            <a:ext uri="{FF2B5EF4-FFF2-40B4-BE49-F238E27FC236}">
              <a16:creationId xmlns:a16="http://schemas.microsoft.com/office/drawing/2014/main" id="{00000000-0008-0000-0300-0000AB000000}"/>
            </a:ext>
          </a:extLst>
        </xdr:cNvPr>
        <xdr:cNvCxnSpPr/>
      </xdr:nvCxnSpPr>
      <xdr:spPr>
        <a:xfrm flipH="1">
          <a:off x="8514522" y="9817654"/>
          <a:ext cx="0" cy="25200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342347</xdr:colOff>
      <xdr:row>35</xdr:row>
      <xdr:rowOff>160128</xdr:rowOff>
    </xdr:from>
    <xdr:to>
      <xdr:col>8</xdr:col>
      <xdr:colOff>342347</xdr:colOff>
      <xdr:row>36</xdr:row>
      <xdr:rowOff>158128</xdr:rowOff>
    </xdr:to>
    <xdr:cxnSp macro="">
      <xdr:nvCxnSpPr>
        <xdr:cNvPr id="172" name="Прямая соединительная линия 171">
          <a:extLst>
            <a:ext uri="{FF2B5EF4-FFF2-40B4-BE49-F238E27FC236}">
              <a16:creationId xmlns:a16="http://schemas.microsoft.com/office/drawing/2014/main" id="{00000000-0008-0000-0300-0000AC000000}"/>
            </a:ext>
          </a:extLst>
        </xdr:cNvPr>
        <xdr:cNvCxnSpPr/>
      </xdr:nvCxnSpPr>
      <xdr:spPr>
        <a:xfrm flipH="1">
          <a:off x="8729869" y="9823171"/>
          <a:ext cx="0" cy="25200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121478</xdr:colOff>
      <xdr:row>35</xdr:row>
      <xdr:rowOff>165653</xdr:rowOff>
    </xdr:from>
    <xdr:to>
      <xdr:col>8</xdr:col>
      <xdr:colOff>337478</xdr:colOff>
      <xdr:row>35</xdr:row>
      <xdr:rowOff>165653</xdr:rowOff>
    </xdr:to>
    <xdr:cxnSp macro="">
      <xdr:nvCxnSpPr>
        <xdr:cNvPr id="173" name="Прямая соединительная линия 172">
          <a:extLst>
            <a:ext uri="{FF2B5EF4-FFF2-40B4-BE49-F238E27FC236}">
              <a16:creationId xmlns:a16="http://schemas.microsoft.com/office/drawing/2014/main" id="{00000000-0008-0000-0300-0000AD000000}"/>
            </a:ext>
          </a:extLst>
        </xdr:cNvPr>
        <xdr:cNvCxnSpPr/>
      </xdr:nvCxnSpPr>
      <xdr:spPr>
        <a:xfrm>
          <a:off x="8509000" y="9828696"/>
          <a:ext cx="216000" cy="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1490870</xdr:colOff>
      <xdr:row>50</xdr:row>
      <xdr:rowOff>93869</xdr:rowOff>
    </xdr:from>
    <xdr:to>
      <xdr:col>7</xdr:col>
      <xdr:colOff>1531682</xdr:colOff>
      <xdr:row>50</xdr:row>
      <xdr:rowOff>171104</xdr:rowOff>
    </xdr:to>
    <xdr:sp macro="" textlink="">
      <xdr:nvSpPr>
        <xdr:cNvPr id="174" name="Равнобедренный треугольник 173">
          <a:extLst>
            <a:ext uri="{FF2B5EF4-FFF2-40B4-BE49-F238E27FC236}">
              <a16:creationId xmlns:a16="http://schemas.microsoft.com/office/drawing/2014/main" id="{00000000-0008-0000-0300-0000AE000000}"/>
            </a:ext>
          </a:extLst>
        </xdr:cNvPr>
        <xdr:cNvSpPr/>
      </xdr:nvSpPr>
      <xdr:spPr>
        <a:xfrm rot="10800000">
          <a:off x="8172174" y="13831956"/>
          <a:ext cx="40812" cy="77235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7</xdr:col>
      <xdr:colOff>1490870</xdr:colOff>
      <xdr:row>49</xdr:row>
      <xdr:rowOff>215348</xdr:rowOff>
    </xdr:from>
    <xdr:to>
      <xdr:col>7</xdr:col>
      <xdr:colOff>1531682</xdr:colOff>
      <xdr:row>50</xdr:row>
      <xdr:rowOff>38583</xdr:rowOff>
    </xdr:to>
    <xdr:sp macro="" textlink="">
      <xdr:nvSpPr>
        <xdr:cNvPr id="175" name="Равнобедренный треугольник 174">
          <a:extLst>
            <a:ext uri="{FF2B5EF4-FFF2-40B4-BE49-F238E27FC236}">
              <a16:creationId xmlns:a16="http://schemas.microsoft.com/office/drawing/2014/main" id="{00000000-0008-0000-0300-0000AF000000}"/>
            </a:ext>
          </a:extLst>
        </xdr:cNvPr>
        <xdr:cNvSpPr/>
      </xdr:nvSpPr>
      <xdr:spPr>
        <a:xfrm>
          <a:off x="8172174" y="13699435"/>
          <a:ext cx="40812" cy="77235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7</xdr:col>
      <xdr:colOff>1385957</xdr:colOff>
      <xdr:row>49</xdr:row>
      <xdr:rowOff>127000</xdr:rowOff>
    </xdr:from>
    <xdr:to>
      <xdr:col>7</xdr:col>
      <xdr:colOff>1426769</xdr:colOff>
      <xdr:row>49</xdr:row>
      <xdr:rowOff>204235</xdr:rowOff>
    </xdr:to>
    <xdr:sp macro="" textlink="">
      <xdr:nvSpPr>
        <xdr:cNvPr id="176" name="Равнобедренный треугольник 175">
          <a:extLst>
            <a:ext uri="{FF2B5EF4-FFF2-40B4-BE49-F238E27FC236}">
              <a16:creationId xmlns:a16="http://schemas.microsoft.com/office/drawing/2014/main" id="{00000000-0008-0000-0300-0000B0000000}"/>
            </a:ext>
          </a:extLst>
        </xdr:cNvPr>
        <xdr:cNvSpPr/>
      </xdr:nvSpPr>
      <xdr:spPr>
        <a:xfrm rot="10800000">
          <a:off x="8067261" y="13611087"/>
          <a:ext cx="40812" cy="77235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7</xdr:col>
      <xdr:colOff>1385957</xdr:colOff>
      <xdr:row>36</xdr:row>
      <xdr:rowOff>165652</xdr:rowOff>
    </xdr:from>
    <xdr:to>
      <xdr:col>7</xdr:col>
      <xdr:colOff>1426769</xdr:colOff>
      <xdr:row>36</xdr:row>
      <xdr:rowOff>242887</xdr:rowOff>
    </xdr:to>
    <xdr:sp macro="" textlink="">
      <xdr:nvSpPr>
        <xdr:cNvPr id="177" name="Равнобедренный треугольник 176">
          <a:extLst>
            <a:ext uri="{FF2B5EF4-FFF2-40B4-BE49-F238E27FC236}">
              <a16:creationId xmlns:a16="http://schemas.microsoft.com/office/drawing/2014/main" id="{00000000-0008-0000-0300-0000B1000000}"/>
            </a:ext>
          </a:extLst>
        </xdr:cNvPr>
        <xdr:cNvSpPr/>
      </xdr:nvSpPr>
      <xdr:spPr>
        <a:xfrm>
          <a:off x="8067261" y="10082695"/>
          <a:ext cx="40812" cy="77235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8</xdr:col>
      <xdr:colOff>130876</xdr:colOff>
      <xdr:row>35</xdr:row>
      <xdr:rowOff>145212</xdr:rowOff>
    </xdr:from>
    <xdr:to>
      <xdr:col>8</xdr:col>
      <xdr:colOff>208111</xdr:colOff>
      <xdr:row>35</xdr:row>
      <xdr:rowOff>186024</xdr:rowOff>
    </xdr:to>
    <xdr:sp macro="" textlink="">
      <xdr:nvSpPr>
        <xdr:cNvPr id="178" name="Равнобедренный треугольник 177">
          <a:extLst>
            <a:ext uri="{FF2B5EF4-FFF2-40B4-BE49-F238E27FC236}">
              <a16:creationId xmlns:a16="http://schemas.microsoft.com/office/drawing/2014/main" id="{00000000-0008-0000-0300-0000B2000000}"/>
            </a:ext>
          </a:extLst>
        </xdr:cNvPr>
        <xdr:cNvSpPr/>
      </xdr:nvSpPr>
      <xdr:spPr>
        <a:xfrm rot="16200000">
          <a:off x="8536610" y="9790043"/>
          <a:ext cx="40812" cy="77235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8</xdr:col>
      <xdr:colOff>257875</xdr:colOff>
      <xdr:row>35</xdr:row>
      <xdr:rowOff>145213</xdr:rowOff>
    </xdr:from>
    <xdr:to>
      <xdr:col>8</xdr:col>
      <xdr:colOff>335110</xdr:colOff>
      <xdr:row>35</xdr:row>
      <xdr:rowOff>186025</xdr:rowOff>
    </xdr:to>
    <xdr:sp macro="" textlink="">
      <xdr:nvSpPr>
        <xdr:cNvPr id="179" name="Равнобедренный треугольник 178">
          <a:extLst>
            <a:ext uri="{FF2B5EF4-FFF2-40B4-BE49-F238E27FC236}">
              <a16:creationId xmlns:a16="http://schemas.microsoft.com/office/drawing/2014/main" id="{00000000-0008-0000-0300-0000B3000000}"/>
            </a:ext>
          </a:extLst>
        </xdr:cNvPr>
        <xdr:cNvSpPr/>
      </xdr:nvSpPr>
      <xdr:spPr>
        <a:xfrm rot="5400000">
          <a:off x="8663609" y="9790044"/>
          <a:ext cx="40812" cy="77235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7</xdr:col>
      <xdr:colOff>988785</xdr:colOff>
      <xdr:row>35</xdr:row>
      <xdr:rowOff>63500</xdr:rowOff>
    </xdr:from>
    <xdr:to>
      <xdr:col>8</xdr:col>
      <xdr:colOff>241876</xdr:colOff>
      <xdr:row>36</xdr:row>
      <xdr:rowOff>121131</xdr:rowOff>
    </xdr:to>
    <xdr:sp macro="" textlink="$F$30">
      <xdr:nvSpPr>
        <xdr:cNvPr id="180" name="Прямоугольник 179">
          <a:extLst>
            <a:ext uri="{FF2B5EF4-FFF2-40B4-BE49-F238E27FC236}">
              <a16:creationId xmlns:a16="http://schemas.microsoft.com/office/drawing/2014/main" id="{00000000-0008-0000-0300-0000B4000000}"/>
            </a:ext>
          </a:extLst>
        </xdr:cNvPr>
        <xdr:cNvSpPr/>
      </xdr:nvSpPr>
      <xdr:spPr>
        <a:xfrm>
          <a:off x="7674428" y="9724571"/>
          <a:ext cx="958519" cy="311631"/>
        </a:xfrm>
        <a:prstGeom prst="rect">
          <a:avLst/>
        </a:prstGeom>
        <a:noFill/>
        <a:ln w="1905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0D087012-EFCA-4CE4-AA44-20D7DCBD62EB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0,00 мм</a:t>
          </a:fld>
          <a:endParaRPr lang="ru-RU" sz="2400" b="1"/>
        </a:p>
      </xdr:txBody>
    </xdr:sp>
    <xdr:clientData/>
  </xdr:twoCellAnchor>
  <xdr:twoCellAnchor>
    <xdr:from>
      <xdr:col>7</xdr:col>
      <xdr:colOff>1025070</xdr:colOff>
      <xdr:row>41</xdr:row>
      <xdr:rowOff>117928</xdr:rowOff>
    </xdr:from>
    <xdr:to>
      <xdr:col>7</xdr:col>
      <xdr:colOff>1477843</xdr:colOff>
      <xdr:row>45</xdr:row>
      <xdr:rowOff>199158</xdr:rowOff>
    </xdr:to>
    <xdr:sp macro="" textlink="$C$20">
      <xdr:nvSpPr>
        <xdr:cNvPr id="181" name="Прямоугольник 180">
          <a:extLst>
            <a:ext uri="{FF2B5EF4-FFF2-40B4-BE49-F238E27FC236}">
              <a16:creationId xmlns:a16="http://schemas.microsoft.com/office/drawing/2014/main" id="{00000000-0008-0000-0300-0000B5000000}"/>
            </a:ext>
          </a:extLst>
        </xdr:cNvPr>
        <xdr:cNvSpPr/>
      </xdr:nvSpPr>
      <xdr:spPr>
        <a:xfrm rot="16200000">
          <a:off x="7320449" y="11693263"/>
          <a:ext cx="1233302" cy="452773"/>
        </a:xfrm>
        <a:prstGeom prst="rect">
          <a:avLst/>
        </a:prstGeom>
        <a:noFill/>
        <a:ln w="1905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BB936D41-C81F-4E97-BDD7-99F344EC0BFA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0,00 мм</a:t>
          </a:fld>
          <a:endParaRPr lang="ru-RU" sz="2400" b="1"/>
        </a:p>
      </xdr:txBody>
    </xdr:sp>
    <xdr:clientData/>
  </xdr:twoCellAnchor>
  <xdr:twoCellAnchor>
    <xdr:from>
      <xdr:col>7</xdr:col>
      <xdr:colOff>598714</xdr:colOff>
      <xdr:row>50</xdr:row>
      <xdr:rowOff>72572</xdr:rowOff>
    </xdr:from>
    <xdr:to>
      <xdr:col>8</xdr:col>
      <xdr:colOff>424245</xdr:colOff>
      <xdr:row>51</xdr:row>
      <xdr:rowOff>179006</xdr:rowOff>
    </xdr:to>
    <xdr:sp macro="" textlink="$F$32">
      <xdr:nvSpPr>
        <xdr:cNvPr id="182" name="Прямоугольник 181">
          <a:extLst>
            <a:ext uri="{FF2B5EF4-FFF2-40B4-BE49-F238E27FC236}">
              <a16:creationId xmlns:a16="http://schemas.microsoft.com/office/drawing/2014/main" id="{00000000-0008-0000-0300-0000B6000000}"/>
            </a:ext>
          </a:extLst>
        </xdr:cNvPr>
        <xdr:cNvSpPr/>
      </xdr:nvSpPr>
      <xdr:spPr>
        <a:xfrm>
          <a:off x="7284357" y="13815786"/>
          <a:ext cx="1530959" cy="360434"/>
        </a:xfrm>
        <a:prstGeom prst="rect">
          <a:avLst/>
        </a:prstGeom>
        <a:noFill/>
        <a:ln w="1905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0FDD38A2-E9D1-4268-B8AF-B64F8F530DB1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0,00 мм</a:t>
          </a:fld>
          <a:endParaRPr lang="ru-RU" sz="2400" b="1"/>
        </a:p>
      </xdr:txBody>
    </xdr:sp>
    <xdr:clientData/>
  </xdr:twoCellAnchor>
  <xdr:twoCellAnchor>
    <xdr:from>
      <xdr:col>8</xdr:col>
      <xdr:colOff>771072</xdr:colOff>
      <xdr:row>49</xdr:row>
      <xdr:rowOff>54428</xdr:rowOff>
    </xdr:from>
    <xdr:to>
      <xdr:col>10</xdr:col>
      <xdr:colOff>505888</xdr:colOff>
      <xdr:row>50</xdr:row>
      <xdr:rowOff>160862</xdr:rowOff>
    </xdr:to>
    <xdr:sp macro="" textlink="$D$26">
      <xdr:nvSpPr>
        <xdr:cNvPr id="183" name="Прямоугольник 182">
          <a:extLst>
            <a:ext uri="{FF2B5EF4-FFF2-40B4-BE49-F238E27FC236}">
              <a16:creationId xmlns:a16="http://schemas.microsoft.com/office/drawing/2014/main" id="{00000000-0008-0000-0300-0000B7000000}"/>
            </a:ext>
          </a:extLst>
        </xdr:cNvPr>
        <xdr:cNvSpPr/>
      </xdr:nvSpPr>
      <xdr:spPr>
        <a:xfrm>
          <a:off x="9162143" y="13543642"/>
          <a:ext cx="1530959" cy="360434"/>
        </a:xfrm>
        <a:prstGeom prst="rect">
          <a:avLst/>
        </a:prstGeom>
        <a:noFill/>
        <a:ln w="1905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90B0674C-FB62-4FCF-B316-8D38D4D6FD82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0,00 мм</a:t>
          </a:fld>
          <a:endParaRPr lang="ru-RU" sz="2400" b="1"/>
        </a:p>
      </xdr:txBody>
    </xdr:sp>
    <xdr:clientData/>
  </xdr:twoCellAnchor>
  <xdr:twoCellAnchor>
    <xdr:from>
      <xdr:col>10</xdr:col>
      <xdr:colOff>326574</xdr:colOff>
      <xdr:row>37</xdr:row>
      <xdr:rowOff>163286</xdr:rowOff>
    </xdr:from>
    <xdr:to>
      <xdr:col>11</xdr:col>
      <xdr:colOff>177082</xdr:colOff>
      <xdr:row>49</xdr:row>
      <xdr:rowOff>97924</xdr:rowOff>
    </xdr:to>
    <xdr:sp macro="" textlink="$F$12">
      <xdr:nvSpPr>
        <xdr:cNvPr id="184" name="Прямоугольник 183">
          <a:extLst>
            <a:ext uri="{FF2B5EF4-FFF2-40B4-BE49-F238E27FC236}">
              <a16:creationId xmlns:a16="http://schemas.microsoft.com/office/drawing/2014/main" id="{00000000-0008-0000-0300-0000B8000000}"/>
            </a:ext>
          </a:extLst>
        </xdr:cNvPr>
        <xdr:cNvSpPr/>
      </xdr:nvSpPr>
      <xdr:spPr>
        <a:xfrm rot="16200000">
          <a:off x="9260687" y="11585458"/>
          <a:ext cx="3254781" cy="748580"/>
        </a:xfrm>
        <a:prstGeom prst="rect">
          <a:avLst/>
        </a:prstGeom>
        <a:noFill/>
        <a:ln w="1905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50EA7949-68E6-4760-A2AF-665192D3CFE8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 </a:t>
          </a:fld>
          <a:endParaRPr lang="ru-RU" sz="2400" b="1"/>
        </a:p>
      </xdr:txBody>
    </xdr:sp>
    <xdr:clientData/>
  </xdr:twoCellAnchor>
  <xdr:twoCellAnchor>
    <xdr:from>
      <xdr:col>10</xdr:col>
      <xdr:colOff>74839</xdr:colOff>
      <xdr:row>35</xdr:row>
      <xdr:rowOff>4536</xdr:rowOff>
    </xdr:from>
    <xdr:to>
      <xdr:col>11</xdr:col>
      <xdr:colOff>248981</xdr:colOff>
      <xdr:row>36</xdr:row>
      <xdr:rowOff>244448</xdr:rowOff>
    </xdr:to>
    <xdr:sp macro="" textlink="$AA$44">
      <xdr:nvSpPr>
        <xdr:cNvPr id="185" name="Прямоугольник 184">
          <a:extLst>
            <a:ext uri="{FF2B5EF4-FFF2-40B4-BE49-F238E27FC236}">
              <a16:creationId xmlns:a16="http://schemas.microsoft.com/office/drawing/2014/main" id="{00000000-0008-0000-0300-0000B9000000}"/>
            </a:ext>
          </a:extLst>
        </xdr:cNvPr>
        <xdr:cNvSpPr/>
      </xdr:nvSpPr>
      <xdr:spPr>
        <a:xfrm>
          <a:off x="10262053" y="9665607"/>
          <a:ext cx="1072214" cy="493912"/>
        </a:xfrm>
        <a:prstGeom prst="rect">
          <a:avLst/>
        </a:prstGeom>
        <a:noFill/>
        <a:ln w="1905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8081CD22-0008-4A1B-AE4F-E3B3929C6A2F}" type="TxLink">
            <a:rPr lang="en-US" sz="12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min.40 mm</a:t>
          </a:fld>
          <a:endParaRPr lang="ru-RU" sz="1200" b="1"/>
        </a:p>
      </xdr:txBody>
    </xdr:sp>
    <xdr:clientData/>
  </xdr:twoCellAnchor>
  <xdr:twoCellAnchor>
    <xdr:from>
      <xdr:col>8</xdr:col>
      <xdr:colOff>72572</xdr:colOff>
      <xdr:row>51</xdr:row>
      <xdr:rowOff>190500</xdr:rowOff>
    </xdr:from>
    <xdr:to>
      <xdr:col>9</xdr:col>
      <xdr:colOff>163286</xdr:colOff>
      <xdr:row>53</xdr:row>
      <xdr:rowOff>163286</xdr:rowOff>
    </xdr:to>
    <xdr:sp macro="" textlink="$AA$45">
      <xdr:nvSpPr>
        <xdr:cNvPr id="186" name="Прямоугольник 185">
          <a:extLst>
            <a:ext uri="{FF2B5EF4-FFF2-40B4-BE49-F238E27FC236}">
              <a16:creationId xmlns:a16="http://schemas.microsoft.com/office/drawing/2014/main" id="{00000000-0008-0000-0300-0000BA000000}"/>
            </a:ext>
          </a:extLst>
        </xdr:cNvPr>
        <xdr:cNvSpPr/>
      </xdr:nvSpPr>
      <xdr:spPr>
        <a:xfrm>
          <a:off x="8463643" y="14187714"/>
          <a:ext cx="988786" cy="480786"/>
        </a:xfrm>
        <a:prstGeom prst="rect">
          <a:avLst/>
        </a:prstGeom>
        <a:noFill/>
        <a:ln w="1905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F751BDDE-FC50-4F5D-A0FB-3024C39F4F6F}" type="TxLink">
            <a:rPr lang="en-US" sz="12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Fix. 46mm</a:t>
          </a:fld>
          <a:endParaRPr lang="ru-RU" sz="1200" b="1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77931</xdr:colOff>
      <xdr:row>0</xdr:row>
      <xdr:rowOff>100445</xdr:rowOff>
    </xdr:from>
    <xdr:to>
      <xdr:col>1</xdr:col>
      <xdr:colOff>751131</xdr:colOff>
      <xdr:row>0</xdr:row>
      <xdr:rowOff>773645</xdr:rowOff>
    </xdr:to>
    <xdr:grpSp>
      <xdr:nvGrpSpPr>
        <xdr:cNvPr id="2" name="Группа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pSpPr>
          <a:grpSpLocks noChangeAspect="1"/>
        </xdr:cNvGrpSpPr>
      </xdr:nvGrpSpPr>
      <xdr:grpSpPr>
        <a:xfrm>
          <a:off x="159574" y="100445"/>
          <a:ext cx="673200" cy="673200"/>
          <a:chOff x="720000" y="3600000"/>
          <a:chExt cx="792000" cy="792000"/>
        </a:xfrm>
      </xdr:grpSpPr>
      <xdr:sp macro="" textlink="">
        <xdr:nvSpPr>
          <xdr:cNvPr id="3" name="Стрелка влево 47">
            <a:extLst>
              <a:ext uri="{FF2B5EF4-FFF2-40B4-BE49-F238E27FC236}">
                <a16:creationId xmlns:a16="http://schemas.microsoft.com/office/drawing/2014/main" id="{00000000-0008-0000-0400-000003000000}"/>
              </a:ext>
            </a:extLst>
          </xdr:cNvPr>
          <xdr:cNvSpPr>
            <a:spLocks noChangeAspect="1"/>
          </xdr:cNvSpPr>
        </xdr:nvSpPr>
        <xdr:spPr>
          <a:xfrm>
            <a:off x="810000" y="3798000"/>
            <a:ext cx="576000" cy="414000"/>
          </a:xfrm>
          <a:prstGeom prst="leftArrow">
            <a:avLst/>
          </a:prstGeom>
          <a:solidFill>
            <a:schemeClr val="bg1"/>
          </a:solidFill>
          <a:ln w="31750">
            <a:solidFill>
              <a:schemeClr val="tx1">
                <a:lumMod val="95000"/>
                <a:lumOff val="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/>
          </a:p>
        </xdr:txBody>
      </xdr:sp>
      <xdr:sp macro="" textlink="">
        <xdr:nvSpPr>
          <xdr:cNvPr id="4" name="Прямоугольник 3">
            <a:extLst>
              <a:ext uri="{FF2B5EF4-FFF2-40B4-BE49-F238E27FC236}">
                <a16:creationId xmlns:a16="http://schemas.microsoft.com/office/drawing/2014/main" id="{00000000-0008-0000-0400-000004000000}"/>
              </a:ext>
            </a:extLst>
          </xdr:cNvPr>
          <xdr:cNvSpPr>
            <a:spLocks noChangeAspect="1"/>
          </xdr:cNvSpPr>
        </xdr:nvSpPr>
        <xdr:spPr>
          <a:xfrm>
            <a:off x="720000" y="3600000"/>
            <a:ext cx="792000" cy="792000"/>
          </a:xfrm>
          <a:prstGeom prst="rect">
            <a:avLst/>
          </a:prstGeom>
          <a:noFill/>
          <a:ln w="31750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/>
          </a:p>
        </xdr:txBody>
      </xdr:sp>
    </xdr:grpSp>
    <xdr:clientData/>
  </xdr:twoCellAnchor>
  <xdr:twoCellAnchor>
    <xdr:from>
      <xdr:col>1</xdr:col>
      <xdr:colOff>1301931</xdr:colOff>
      <xdr:row>0</xdr:row>
      <xdr:rowOff>100445</xdr:rowOff>
    </xdr:from>
    <xdr:to>
      <xdr:col>1</xdr:col>
      <xdr:colOff>1975131</xdr:colOff>
      <xdr:row>0</xdr:row>
      <xdr:rowOff>773645</xdr:rowOff>
    </xdr:to>
    <xdr:grpSp>
      <xdr:nvGrpSpPr>
        <xdr:cNvPr id="5" name="Группа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GrpSpPr/>
      </xdr:nvGrpSpPr>
      <xdr:grpSpPr>
        <a:xfrm>
          <a:off x="1383574" y="100445"/>
          <a:ext cx="673200" cy="673200"/>
          <a:chOff x="1944000" y="3600000"/>
          <a:chExt cx="673200" cy="673200"/>
        </a:xfrm>
      </xdr:grpSpPr>
      <xdr:pic>
        <xdr:nvPicPr>
          <xdr:cNvPr id="6" name="Picture 4" descr="D:\work folders\МОС\Документы по работе\прайс-лист\конфигуратор\img_165371.png">
            <a:extLst>
              <a:ext uri="{FF2B5EF4-FFF2-40B4-BE49-F238E27FC236}">
                <a16:creationId xmlns:a16="http://schemas.microsoft.com/office/drawing/2014/main" id="{00000000-0008-0000-0400-00000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/>
          <a:srcRect/>
          <a:stretch>
            <a:fillRect/>
          </a:stretch>
        </xdr:blipFill>
        <xdr:spPr bwMode="auto">
          <a:xfrm>
            <a:off x="2066400" y="3670380"/>
            <a:ext cx="443763" cy="520200"/>
          </a:xfrm>
          <a:prstGeom prst="rect">
            <a:avLst/>
          </a:prstGeom>
          <a:noFill/>
        </xdr:spPr>
      </xdr:pic>
      <xdr:sp macro="" textlink="">
        <xdr:nvSpPr>
          <xdr:cNvPr id="7" name="Прямоугольник 6">
            <a:extLst>
              <a:ext uri="{FF2B5EF4-FFF2-40B4-BE49-F238E27FC236}">
                <a16:creationId xmlns:a16="http://schemas.microsoft.com/office/drawing/2014/main" id="{00000000-0008-0000-0400-000007000000}"/>
              </a:ext>
            </a:extLst>
          </xdr:cNvPr>
          <xdr:cNvSpPr>
            <a:spLocks noChangeAspect="1"/>
          </xdr:cNvSpPr>
        </xdr:nvSpPr>
        <xdr:spPr>
          <a:xfrm>
            <a:off x="1944000" y="3600000"/>
            <a:ext cx="673200" cy="673200"/>
          </a:xfrm>
          <a:prstGeom prst="rect">
            <a:avLst/>
          </a:prstGeom>
          <a:noFill/>
          <a:ln w="31750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/>
          </a:p>
        </xdr:txBody>
      </xdr:sp>
    </xdr:grpSp>
    <xdr:clientData/>
  </xdr:twoCellAnchor>
  <xdr:twoCellAnchor>
    <xdr:from>
      <xdr:col>2</xdr:col>
      <xdr:colOff>92331</xdr:colOff>
      <xdr:row>0</xdr:row>
      <xdr:rowOff>100445</xdr:rowOff>
    </xdr:from>
    <xdr:to>
      <xdr:col>2</xdr:col>
      <xdr:colOff>765531</xdr:colOff>
      <xdr:row>0</xdr:row>
      <xdr:rowOff>773645</xdr:rowOff>
    </xdr:to>
    <xdr:grpSp>
      <xdr:nvGrpSpPr>
        <xdr:cNvPr id="8" name="Группа 7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GrpSpPr>
          <a:grpSpLocks noChangeAspect="1"/>
        </xdr:cNvGrpSpPr>
      </xdr:nvGrpSpPr>
      <xdr:grpSpPr>
        <a:xfrm>
          <a:off x="3893260" y="100445"/>
          <a:ext cx="673200" cy="673200"/>
          <a:chOff x="4392000" y="3600000"/>
          <a:chExt cx="792000" cy="792000"/>
        </a:xfrm>
      </xdr:grpSpPr>
      <xdr:sp macro="" textlink="">
        <xdr:nvSpPr>
          <xdr:cNvPr id="9" name="Прямоугольник 8">
            <a:extLst>
              <a:ext uri="{FF2B5EF4-FFF2-40B4-BE49-F238E27FC236}">
                <a16:creationId xmlns:a16="http://schemas.microsoft.com/office/drawing/2014/main" id="{00000000-0008-0000-0400-000009000000}"/>
              </a:ext>
            </a:extLst>
          </xdr:cNvPr>
          <xdr:cNvSpPr>
            <a:spLocks noChangeAspect="1"/>
          </xdr:cNvSpPr>
        </xdr:nvSpPr>
        <xdr:spPr>
          <a:xfrm>
            <a:off x="4392000" y="3600000"/>
            <a:ext cx="792000" cy="792000"/>
          </a:xfrm>
          <a:prstGeom prst="rect">
            <a:avLst/>
          </a:prstGeom>
          <a:noFill/>
          <a:ln w="31750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/>
          </a:p>
        </xdr:txBody>
      </xdr:sp>
      <xdr:pic>
        <xdr:nvPicPr>
          <xdr:cNvPr id="10" name="Picture 6">
            <a:extLst>
              <a:ext uri="{FF2B5EF4-FFF2-40B4-BE49-F238E27FC236}">
                <a16:creationId xmlns:a16="http://schemas.microsoft.com/office/drawing/2014/main" id="{00000000-0008-0000-0400-00000A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" cstate="print"/>
          <a:srcRect l="10577"/>
          <a:stretch>
            <a:fillRect/>
          </a:stretch>
        </xdr:blipFill>
        <xdr:spPr bwMode="auto">
          <a:xfrm>
            <a:off x="4500000" y="3708000"/>
            <a:ext cx="647061" cy="6480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1</xdr:col>
      <xdr:colOff>2525931</xdr:colOff>
      <xdr:row>0</xdr:row>
      <xdr:rowOff>100445</xdr:rowOff>
    </xdr:from>
    <xdr:to>
      <xdr:col>1</xdr:col>
      <xdr:colOff>3199131</xdr:colOff>
      <xdr:row>0</xdr:row>
      <xdr:rowOff>773645</xdr:rowOff>
    </xdr:to>
    <xdr:grpSp>
      <xdr:nvGrpSpPr>
        <xdr:cNvPr id="11" name="Группа 10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GrpSpPr/>
      </xdr:nvGrpSpPr>
      <xdr:grpSpPr>
        <a:xfrm>
          <a:off x="2607574" y="100445"/>
          <a:ext cx="673200" cy="673200"/>
          <a:chOff x="3168000" y="3600000"/>
          <a:chExt cx="673200" cy="673200"/>
        </a:xfrm>
      </xdr:grpSpPr>
      <xdr:sp macro="" textlink="">
        <xdr:nvSpPr>
          <xdr:cNvPr id="12" name="Прямоугольник 11">
            <a:extLst>
              <a:ext uri="{FF2B5EF4-FFF2-40B4-BE49-F238E27FC236}">
                <a16:creationId xmlns:a16="http://schemas.microsoft.com/office/drawing/2014/main" id="{00000000-0008-0000-0400-00000C000000}"/>
              </a:ext>
            </a:extLst>
          </xdr:cNvPr>
          <xdr:cNvSpPr>
            <a:spLocks noChangeAspect="1"/>
          </xdr:cNvSpPr>
        </xdr:nvSpPr>
        <xdr:spPr>
          <a:xfrm>
            <a:off x="3168000" y="3600000"/>
            <a:ext cx="673200" cy="673200"/>
          </a:xfrm>
          <a:prstGeom prst="rect">
            <a:avLst/>
          </a:prstGeom>
          <a:noFill/>
          <a:ln w="31750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/>
          </a:p>
        </xdr:txBody>
      </xdr:sp>
      <xdr:pic>
        <xdr:nvPicPr>
          <xdr:cNvPr id="13" name="Picture 2">
            <a:extLst>
              <a:ext uri="{FF2B5EF4-FFF2-40B4-BE49-F238E27FC236}">
                <a16:creationId xmlns:a16="http://schemas.microsoft.com/office/drawing/2014/main" id="{00000000-0008-0000-0400-00000D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7" cstate="print"/>
          <a:srcRect/>
          <a:stretch>
            <a:fillRect/>
          </a:stretch>
        </xdr:blipFill>
        <xdr:spPr bwMode="auto">
          <a:xfrm>
            <a:off x="3203848" y="3645024"/>
            <a:ext cx="593840" cy="6120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 editAs="oneCell">
    <xdr:from>
      <xdr:col>6</xdr:col>
      <xdr:colOff>22491</xdr:colOff>
      <xdr:row>42</xdr:row>
      <xdr:rowOff>31566</xdr:rowOff>
    </xdr:from>
    <xdr:to>
      <xdr:col>7</xdr:col>
      <xdr:colOff>416852</xdr:colOff>
      <xdr:row>45</xdr:row>
      <xdr:rowOff>16258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6615908" y="11641483"/>
          <a:ext cx="500194" cy="884275"/>
        </a:xfrm>
        <a:prstGeom prst="rect">
          <a:avLst/>
        </a:prstGeom>
        <a:noFill/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6350</xdr:colOff>
          <xdr:row>1</xdr:row>
          <xdr:rowOff>203200</xdr:rowOff>
        </xdr:from>
        <xdr:to>
          <xdr:col>5</xdr:col>
          <xdr:colOff>901700</xdr:colOff>
          <xdr:row>3</xdr:row>
          <xdr:rowOff>0</xdr:rowOff>
        </xdr:to>
        <xdr:sp macro="" textlink="">
          <xdr:nvSpPr>
            <xdr:cNvPr id="34817" name="Drop Down 1" hidden="1">
              <a:extLst>
                <a:ext uri="{63B3BB69-23CF-44E3-9099-C40C66FF867C}">
                  <a14:compatExt spid="_x0000_s34817"/>
                </a:ext>
                <a:ext uri="{FF2B5EF4-FFF2-40B4-BE49-F238E27FC236}">
                  <a16:creationId xmlns:a16="http://schemas.microsoft.com/office/drawing/2014/main" id="{00000000-0008-0000-0400-0000018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2</xdr:col>
          <xdr:colOff>0</xdr:colOff>
          <xdr:row>37</xdr:row>
          <xdr:rowOff>247650</xdr:rowOff>
        </xdr:from>
        <xdr:to>
          <xdr:col>6</xdr:col>
          <xdr:colOff>0</xdr:colOff>
          <xdr:row>38</xdr:row>
          <xdr:rowOff>247650</xdr:rowOff>
        </xdr:to>
        <xdr:sp macro="" textlink="">
          <xdr:nvSpPr>
            <xdr:cNvPr id="34818" name="Drop Down 2" hidden="1">
              <a:extLst>
                <a:ext uri="{63B3BB69-23CF-44E3-9099-C40C66FF867C}">
                  <a14:compatExt spid="_x0000_s34818"/>
                </a:ext>
                <a:ext uri="{FF2B5EF4-FFF2-40B4-BE49-F238E27FC236}">
                  <a16:creationId xmlns:a16="http://schemas.microsoft.com/office/drawing/2014/main" id="{00000000-0008-0000-0400-0000028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2</xdr:col>
          <xdr:colOff>0</xdr:colOff>
          <xdr:row>36</xdr:row>
          <xdr:rowOff>247650</xdr:rowOff>
        </xdr:from>
        <xdr:to>
          <xdr:col>6</xdr:col>
          <xdr:colOff>0</xdr:colOff>
          <xdr:row>37</xdr:row>
          <xdr:rowOff>247650</xdr:rowOff>
        </xdr:to>
        <xdr:sp macro="" textlink="">
          <xdr:nvSpPr>
            <xdr:cNvPr id="34819" name="Drop Down 3" hidden="1">
              <a:extLst>
                <a:ext uri="{63B3BB69-23CF-44E3-9099-C40C66FF867C}">
                  <a14:compatExt spid="_x0000_s34819"/>
                </a:ext>
                <a:ext uri="{FF2B5EF4-FFF2-40B4-BE49-F238E27FC236}">
                  <a16:creationId xmlns:a16="http://schemas.microsoft.com/office/drawing/2014/main" id="{00000000-0008-0000-0400-0000038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1</xdr:col>
          <xdr:colOff>3708400</xdr:colOff>
          <xdr:row>42</xdr:row>
          <xdr:rowOff>247650</xdr:rowOff>
        </xdr:from>
        <xdr:to>
          <xdr:col>5</xdr:col>
          <xdr:colOff>889000</xdr:colOff>
          <xdr:row>43</xdr:row>
          <xdr:rowOff>247650</xdr:rowOff>
        </xdr:to>
        <xdr:sp macro="" textlink="">
          <xdr:nvSpPr>
            <xdr:cNvPr id="34820" name="Drop Down 4" hidden="1">
              <a:extLst>
                <a:ext uri="{63B3BB69-23CF-44E3-9099-C40C66FF867C}">
                  <a14:compatExt spid="_x0000_s34820"/>
                </a:ext>
                <a:ext uri="{FF2B5EF4-FFF2-40B4-BE49-F238E27FC236}">
                  <a16:creationId xmlns:a16="http://schemas.microsoft.com/office/drawing/2014/main" id="{00000000-0008-0000-0400-0000048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6350</xdr:colOff>
          <xdr:row>2</xdr:row>
          <xdr:rowOff>241300</xdr:rowOff>
        </xdr:from>
        <xdr:to>
          <xdr:col>5</xdr:col>
          <xdr:colOff>901700</xdr:colOff>
          <xdr:row>3</xdr:row>
          <xdr:rowOff>241300</xdr:rowOff>
        </xdr:to>
        <xdr:sp macro="" textlink="">
          <xdr:nvSpPr>
            <xdr:cNvPr id="34821" name="Drop Down 5" hidden="1">
              <a:extLst>
                <a:ext uri="{63B3BB69-23CF-44E3-9099-C40C66FF867C}">
                  <a14:compatExt spid="_x0000_s34821"/>
                </a:ext>
                <a:ext uri="{FF2B5EF4-FFF2-40B4-BE49-F238E27FC236}">
                  <a16:creationId xmlns:a16="http://schemas.microsoft.com/office/drawing/2014/main" id="{00000000-0008-0000-0400-0000058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6350</xdr:colOff>
          <xdr:row>3</xdr:row>
          <xdr:rowOff>241300</xdr:rowOff>
        </xdr:from>
        <xdr:to>
          <xdr:col>5</xdr:col>
          <xdr:colOff>901700</xdr:colOff>
          <xdr:row>4</xdr:row>
          <xdr:rowOff>241300</xdr:rowOff>
        </xdr:to>
        <xdr:sp macro="" textlink="">
          <xdr:nvSpPr>
            <xdr:cNvPr id="34822" name="Drop Down 6" hidden="1">
              <a:extLst>
                <a:ext uri="{63B3BB69-23CF-44E3-9099-C40C66FF867C}">
                  <a14:compatExt spid="_x0000_s34822"/>
                </a:ext>
                <a:ext uri="{FF2B5EF4-FFF2-40B4-BE49-F238E27FC236}">
                  <a16:creationId xmlns:a16="http://schemas.microsoft.com/office/drawing/2014/main" id="{00000000-0008-0000-0400-0000068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6350</xdr:colOff>
          <xdr:row>4</xdr:row>
          <xdr:rowOff>247650</xdr:rowOff>
        </xdr:from>
        <xdr:to>
          <xdr:col>5</xdr:col>
          <xdr:colOff>901700</xdr:colOff>
          <xdr:row>6</xdr:row>
          <xdr:rowOff>0</xdr:rowOff>
        </xdr:to>
        <xdr:sp macro="" textlink="">
          <xdr:nvSpPr>
            <xdr:cNvPr id="34823" name="Drop Down 7" hidden="1">
              <a:extLst>
                <a:ext uri="{63B3BB69-23CF-44E3-9099-C40C66FF867C}">
                  <a14:compatExt spid="_x0000_s34823"/>
                </a:ext>
                <a:ext uri="{FF2B5EF4-FFF2-40B4-BE49-F238E27FC236}">
                  <a16:creationId xmlns:a16="http://schemas.microsoft.com/office/drawing/2014/main" id="{00000000-0008-0000-0400-0000078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6350</xdr:colOff>
          <xdr:row>5</xdr:row>
          <xdr:rowOff>247650</xdr:rowOff>
        </xdr:from>
        <xdr:to>
          <xdr:col>5</xdr:col>
          <xdr:colOff>901700</xdr:colOff>
          <xdr:row>7</xdr:row>
          <xdr:rowOff>0</xdr:rowOff>
        </xdr:to>
        <xdr:sp macro="" textlink="">
          <xdr:nvSpPr>
            <xdr:cNvPr id="34824" name="Drop Down 8" hidden="1">
              <a:extLst>
                <a:ext uri="{63B3BB69-23CF-44E3-9099-C40C66FF867C}">
                  <a14:compatExt spid="_x0000_s34824"/>
                </a:ext>
                <a:ext uri="{FF2B5EF4-FFF2-40B4-BE49-F238E27FC236}">
                  <a16:creationId xmlns:a16="http://schemas.microsoft.com/office/drawing/2014/main" id="{00000000-0008-0000-0400-0000088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3</xdr:col>
      <xdr:colOff>405305</xdr:colOff>
      <xdr:row>0</xdr:row>
      <xdr:rowOff>32844</xdr:rowOff>
    </xdr:from>
    <xdr:to>
      <xdr:col>5</xdr:col>
      <xdr:colOff>366297</xdr:colOff>
      <xdr:row>0</xdr:row>
      <xdr:rowOff>867415</xdr:rowOff>
    </xdr:to>
    <xdr:pic>
      <xdr:nvPicPr>
        <xdr:cNvPr id="23" name="Рисунок 22" descr="Вопросы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4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1"/>
            </a:ext>
          </a:extLst>
        </a:blip>
        <a:stretch>
          <a:fillRect/>
        </a:stretch>
      </xdr:blipFill>
      <xdr:spPr>
        <a:xfrm>
          <a:off x="5189702" y="32844"/>
          <a:ext cx="858750" cy="834571"/>
        </a:xfrm>
        <a:prstGeom prst="rect">
          <a:avLst/>
        </a:prstGeom>
      </xdr:spPr>
    </xdr:pic>
    <xdr:clientData/>
  </xdr:twoCellAnchor>
  <xdr:twoCellAnchor editAs="oneCell">
    <xdr:from>
      <xdr:col>12</xdr:col>
      <xdr:colOff>2231571</xdr:colOff>
      <xdr:row>20</xdr:row>
      <xdr:rowOff>27214</xdr:rowOff>
    </xdr:from>
    <xdr:to>
      <xdr:col>14</xdr:col>
      <xdr:colOff>861786</xdr:colOff>
      <xdr:row>34</xdr:row>
      <xdr:rowOff>139474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00000000-0008-0000-04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24000" y="5715000"/>
          <a:ext cx="2449286" cy="3867831"/>
        </a:xfrm>
        <a:prstGeom prst="rect">
          <a:avLst/>
        </a:prstGeom>
      </xdr:spPr>
    </xdr:pic>
    <xdr:clientData/>
  </xdr:twoCellAnchor>
  <xdr:twoCellAnchor editAs="oneCell">
    <xdr:from>
      <xdr:col>7</xdr:col>
      <xdr:colOff>290284</xdr:colOff>
      <xdr:row>20</xdr:row>
      <xdr:rowOff>18144</xdr:rowOff>
    </xdr:from>
    <xdr:to>
      <xdr:col>12</xdr:col>
      <xdr:colOff>934356</xdr:colOff>
      <xdr:row>30</xdr:row>
      <xdr:rowOff>10429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id="{00000000-0008-0000-04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83931" y="5695791"/>
          <a:ext cx="5940719" cy="2733991"/>
        </a:xfrm>
        <a:prstGeom prst="rect">
          <a:avLst/>
        </a:prstGeom>
      </xdr:spPr>
    </xdr:pic>
    <xdr:clientData/>
  </xdr:twoCellAnchor>
  <xdr:twoCellAnchor>
    <xdr:from>
      <xdr:col>7</xdr:col>
      <xdr:colOff>417287</xdr:colOff>
      <xdr:row>19</xdr:row>
      <xdr:rowOff>199558</xdr:rowOff>
    </xdr:from>
    <xdr:to>
      <xdr:col>7</xdr:col>
      <xdr:colOff>417287</xdr:colOff>
      <xdr:row>29</xdr:row>
      <xdr:rowOff>192358</xdr:rowOff>
    </xdr:to>
    <xdr:cxnSp macro="">
      <xdr:nvCxnSpPr>
        <xdr:cNvPr id="26" name="Прямая соединительная линия 25">
          <a:extLst>
            <a:ext uri="{FF2B5EF4-FFF2-40B4-BE49-F238E27FC236}">
              <a16:creationId xmlns:a16="http://schemas.microsoft.com/office/drawing/2014/main" id="{00000000-0008-0000-0400-00001A000000}"/>
            </a:ext>
          </a:extLst>
        </xdr:cNvPr>
        <xdr:cNvCxnSpPr/>
      </xdr:nvCxnSpPr>
      <xdr:spPr>
        <a:xfrm flipH="1">
          <a:off x="7112001" y="5631529"/>
          <a:ext cx="0" cy="273600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1148974</xdr:colOff>
      <xdr:row>19</xdr:row>
      <xdr:rowOff>195805</xdr:rowOff>
    </xdr:from>
    <xdr:to>
      <xdr:col>7</xdr:col>
      <xdr:colOff>1148974</xdr:colOff>
      <xdr:row>29</xdr:row>
      <xdr:rowOff>156234</xdr:rowOff>
    </xdr:to>
    <xdr:cxnSp macro="">
      <xdr:nvCxnSpPr>
        <xdr:cNvPr id="28" name="Прямая соединительная линия 27">
          <a:extLst>
            <a:ext uri="{FF2B5EF4-FFF2-40B4-BE49-F238E27FC236}">
              <a16:creationId xmlns:a16="http://schemas.microsoft.com/office/drawing/2014/main" id="{00000000-0008-0000-0400-00001C000000}"/>
            </a:ext>
          </a:extLst>
        </xdr:cNvPr>
        <xdr:cNvCxnSpPr/>
      </xdr:nvCxnSpPr>
      <xdr:spPr>
        <a:xfrm flipH="1">
          <a:off x="7842803" y="5625829"/>
          <a:ext cx="0" cy="2704868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780143</xdr:colOff>
      <xdr:row>19</xdr:row>
      <xdr:rowOff>199131</xdr:rowOff>
    </xdr:from>
    <xdr:to>
      <xdr:col>7</xdr:col>
      <xdr:colOff>780143</xdr:colOff>
      <xdr:row>20</xdr:row>
      <xdr:rowOff>89131</xdr:rowOff>
    </xdr:to>
    <xdr:cxnSp macro="">
      <xdr:nvCxnSpPr>
        <xdr:cNvPr id="29" name="Прямая соединительная линия 28">
          <a:extLst>
            <a:ext uri="{FF2B5EF4-FFF2-40B4-BE49-F238E27FC236}">
              <a16:creationId xmlns:a16="http://schemas.microsoft.com/office/drawing/2014/main" id="{00000000-0008-0000-0400-00001D000000}"/>
            </a:ext>
          </a:extLst>
        </xdr:cNvPr>
        <xdr:cNvCxnSpPr/>
      </xdr:nvCxnSpPr>
      <xdr:spPr>
        <a:xfrm flipH="1">
          <a:off x="7473972" y="5629155"/>
          <a:ext cx="0" cy="14400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415073</xdr:colOff>
      <xdr:row>19</xdr:row>
      <xdr:rowOff>201341</xdr:rowOff>
    </xdr:from>
    <xdr:to>
      <xdr:col>7</xdr:col>
      <xdr:colOff>775073</xdr:colOff>
      <xdr:row>19</xdr:row>
      <xdr:rowOff>201341</xdr:rowOff>
    </xdr:to>
    <xdr:cxnSp macro="">
      <xdr:nvCxnSpPr>
        <xdr:cNvPr id="30" name="Прямая соединительная линия 29">
          <a:extLst>
            <a:ext uri="{FF2B5EF4-FFF2-40B4-BE49-F238E27FC236}">
              <a16:creationId xmlns:a16="http://schemas.microsoft.com/office/drawing/2014/main" id="{00000000-0008-0000-0400-00001E000000}"/>
            </a:ext>
          </a:extLst>
        </xdr:cNvPr>
        <xdr:cNvCxnSpPr/>
      </xdr:nvCxnSpPr>
      <xdr:spPr>
        <a:xfrm>
          <a:off x="7109787" y="5633312"/>
          <a:ext cx="360000" cy="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854927</xdr:colOff>
      <xdr:row>19</xdr:row>
      <xdr:rowOff>201342</xdr:rowOff>
    </xdr:from>
    <xdr:to>
      <xdr:col>7</xdr:col>
      <xdr:colOff>854927</xdr:colOff>
      <xdr:row>20</xdr:row>
      <xdr:rowOff>91342</xdr:rowOff>
    </xdr:to>
    <xdr:cxnSp macro="">
      <xdr:nvCxnSpPr>
        <xdr:cNvPr id="32" name="Прямая соединительная линия 31">
          <a:extLst>
            <a:ext uri="{FF2B5EF4-FFF2-40B4-BE49-F238E27FC236}">
              <a16:creationId xmlns:a16="http://schemas.microsoft.com/office/drawing/2014/main" id="{00000000-0008-0000-0400-000020000000}"/>
            </a:ext>
          </a:extLst>
        </xdr:cNvPr>
        <xdr:cNvCxnSpPr/>
      </xdr:nvCxnSpPr>
      <xdr:spPr>
        <a:xfrm flipH="1">
          <a:off x="7548756" y="5631366"/>
          <a:ext cx="0" cy="14400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851830</xdr:colOff>
      <xdr:row>19</xdr:row>
      <xdr:rowOff>201341</xdr:rowOff>
    </xdr:from>
    <xdr:to>
      <xdr:col>7</xdr:col>
      <xdr:colOff>1139830</xdr:colOff>
      <xdr:row>19</xdr:row>
      <xdr:rowOff>201341</xdr:rowOff>
    </xdr:to>
    <xdr:cxnSp macro="">
      <xdr:nvCxnSpPr>
        <xdr:cNvPr id="33" name="Прямая соединительная линия 32">
          <a:extLst>
            <a:ext uri="{FF2B5EF4-FFF2-40B4-BE49-F238E27FC236}">
              <a16:creationId xmlns:a16="http://schemas.microsoft.com/office/drawing/2014/main" id="{00000000-0008-0000-0400-000021000000}"/>
            </a:ext>
          </a:extLst>
        </xdr:cNvPr>
        <xdr:cNvCxnSpPr/>
      </xdr:nvCxnSpPr>
      <xdr:spPr>
        <a:xfrm>
          <a:off x="7545659" y="5631365"/>
          <a:ext cx="288000" cy="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424365</xdr:colOff>
      <xdr:row>19</xdr:row>
      <xdr:rowOff>179659</xdr:rowOff>
    </xdr:from>
    <xdr:to>
      <xdr:col>7</xdr:col>
      <xdr:colOff>501600</xdr:colOff>
      <xdr:row>19</xdr:row>
      <xdr:rowOff>223262</xdr:rowOff>
    </xdr:to>
    <xdr:sp macro="" textlink="">
      <xdr:nvSpPr>
        <xdr:cNvPr id="34" name="Равнобедренный треугольник 33">
          <a:extLst>
            <a:ext uri="{FF2B5EF4-FFF2-40B4-BE49-F238E27FC236}">
              <a16:creationId xmlns:a16="http://schemas.microsoft.com/office/drawing/2014/main" id="{00000000-0008-0000-0400-000022000000}"/>
            </a:ext>
          </a:extLst>
        </xdr:cNvPr>
        <xdr:cNvSpPr/>
      </xdr:nvSpPr>
      <xdr:spPr>
        <a:xfrm rot="16200000">
          <a:off x="7135010" y="5592867"/>
          <a:ext cx="43603" cy="77235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7</xdr:col>
      <xdr:colOff>696951</xdr:colOff>
      <xdr:row>19</xdr:row>
      <xdr:rowOff>179659</xdr:rowOff>
    </xdr:from>
    <xdr:to>
      <xdr:col>7</xdr:col>
      <xdr:colOff>774186</xdr:colOff>
      <xdr:row>19</xdr:row>
      <xdr:rowOff>223262</xdr:rowOff>
    </xdr:to>
    <xdr:sp macro="" textlink="">
      <xdr:nvSpPr>
        <xdr:cNvPr id="35" name="Равнобедренный треугольник 34">
          <a:extLst>
            <a:ext uri="{FF2B5EF4-FFF2-40B4-BE49-F238E27FC236}">
              <a16:creationId xmlns:a16="http://schemas.microsoft.com/office/drawing/2014/main" id="{00000000-0008-0000-0400-000023000000}"/>
            </a:ext>
          </a:extLst>
        </xdr:cNvPr>
        <xdr:cNvSpPr/>
      </xdr:nvSpPr>
      <xdr:spPr>
        <a:xfrm rot="5400000">
          <a:off x="7407596" y="5592867"/>
          <a:ext cx="43603" cy="77235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7</xdr:col>
      <xdr:colOff>864220</xdr:colOff>
      <xdr:row>19</xdr:row>
      <xdr:rowOff>179660</xdr:rowOff>
    </xdr:from>
    <xdr:to>
      <xdr:col>7</xdr:col>
      <xdr:colOff>941455</xdr:colOff>
      <xdr:row>19</xdr:row>
      <xdr:rowOff>223263</xdr:rowOff>
    </xdr:to>
    <xdr:sp macro="" textlink="">
      <xdr:nvSpPr>
        <xdr:cNvPr id="36" name="Равнобедренный треугольник 35">
          <a:extLst>
            <a:ext uri="{FF2B5EF4-FFF2-40B4-BE49-F238E27FC236}">
              <a16:creationId xmlns:a16="http://schemas.microsoft.com/office/drawing/2014/main" id="{00000000-0008-0000-0400-000024000000}"/>
            </a:ext>
          </a:extLst>
        </xdr:cNvPr>
        <xdr:cNvSpPr/>
      </xdr:nvSpPr>
      <xdr:spPr>
        <a:xfrm rot="16200000">
          <a:off x="7574865" y="5592868"/>
          <a:ext cx="43603" cy="77235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7</xdr:col>
      <xdr:colOff>1077951</xdr:colOff>
      <xdr:row>19</xdr:row>
      <xdr:rowOff>179659</xdr:rowOff>
    </xdr:from>
    <xdr:to>
      <xdr:col>7</xdr:col>
      <xdr:colOff>1155186</xdr:colOff>
      <xdr:row>19</xdr:row>
      <xdr:rowOff>223262</xdr:rowOff>
    </xdr:to>
    <xdr:sp macro="" textlink="">
      <xdr:nvSpPr>
        <xdr:cNvPr id="37" name="Равнобедренный треугольник 36">
          <a:extLst>
            <a:ext uri="{FF2B5EF4-FFF2-40B4-BE49-F238E27FC236}">
              <a16:creationId xmlns:a16="http://schemas.microsoft.com/office/drawing/2014/main" id="{00000000-0008-0000-0400-000025000000}"/>
            </a:ext>
          </a:extLst>
        </xdr:cNvPr>
        <xdr:cNvSpPr/>
      </xdr:nvSpPr>
      <xdr:spPr>
        <a:xfrm rot="5400000">
          <a:off x="7788596" y="5592867"/>
          <a:ext cx="43603" cy="77235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9</xdr:col>
      <xdr:colOff>635683</xdr:colOff>
      <xdr:row>25</xdr:row>
      <xdr:rowOff>40268</xdr:rowOff>
    </xdr:from>
    <xdr:to>
      <xdr:col>9</xdr:col>
      <xdr:colOff>635683</xdr:colOff>
      <xdr:row>26</xdr:row>
      <xdr:rowOff>85829</xdr:rowOff>
    </xdr:to>
    <xdr:cxnSp macro="">
      <xdr:nvCxnSpPr>
        <xdr:cNvPr id="38" name="Прямая соединительная линия 37">
          <a:extLst>
            <a:ext uri="{FF2B5EF4-FFF2-40B4-BE49-F238E27FC236}">
              <a16:creationId xmlns:a16="http://schemas.microsoft.com/office/drawing/2014/main" id="{00000000-0008-0000-0400-000026000000}"/>
            </a:ext>
          </a:extLst>
        </xdr:cNvPr>
        <xdr:cNvCxnSpPr/>
      </xdr:nvCxnSpPr>
      <xdr:spPr>
        <a:xfrm flipH="1" flipV="1">
          <a:off x="9931463" y="6994292"/>
          <a:ext cx="0" cy="50400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1152292</xdr:colOff>
      <xdr:row>26</xdr:row>
      <xdr:rowOff>77445</xdr:rowOff>
    </xdr:from>
    <xdr:to>
      <xdr:col>9</xdr:col>
      <xdr:colOff>638341</xdr:colOff>
      <xdr:row>26</xdr:row>
      <xdr:rowOff>77445</xdr:rowOff>
    </xdr:to>
    <xdr:cxnSp macro="">
      <xdr:nvCxnSpPr>
        <xdr:cNvPr id="40" name="Прямая соединительная линия 39">
          <a:extLst>
            <a:ext uri="{FF2B5EF4-FFF2-40B4-BE49-F238E27FC236}">
              <a16:creationId xmlns:a16="http://schemas.microsoft.com/office/drawing/2014/main" id="{00000000-0008-0000-0400-000028000000}"/>
            </a:ext>
          </a:extLst>
        </xdr:cNvPr>
        <xdr:cNvCxnSpPr/>
      </xdr:nvCxnSpPr>
      <xdr:spPr>
        <a:xfrm flipH="1" flipV="1">
          <a:off x="7846121" y="7489908"/>
          <a:ext cx="2088000" cy="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1155390</xdr:colOff>
      <xdr:row>26</xdr:row>
      <xdr:rowOff>55756</xdr:rowOff>
    </xdr:from>
    <xdr:to>
      <xdr:col>7</xdr:col>
      <xdr:colOff>1232625</xdr:colOff>
      <xdr:row>26</xdr:row>
      <xdr:rowOff>99359</xdr:rowOff>
    </xdr:to>
    <xdr:sp macro="" textlink="">
      <xdr:nvSpPr>
        <xdr:cNvPr id="42" name="Равнобедренный треугольник 41">
          <a:extLst>
            <a:ext uri="{FF2B5EF4-FFF2-40B4-BE49-F238E27FC236}">
              <a16:creationId xmlns:a16="http://schemas.microsoft.com/office/drawing/2014/main" id="{00000000-0008-0000-0400-00002A000000}"/>
            </a:ext>
          </a:extLst>
        </xdr:cNvPr>
        <xdr:cNvSpPr/>
      </xdr:nvSpPr>
      <xdr:spPr>
        <a:xfrm rot="16200000">
          <a:off x="7866035" y="7451403"/>
          <a:ext cx="43603" cy="77235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9</xdr:col>
      <xdr:colOff>548268</xdr:colOff>
      <xdr:row>26</xdr:row>
      <xdr:rowOff>55757</xdr:rowOff>
    </xdr:from>
    <xdr:to>
      <xdr:col>9</xdr:col>
      <xdr:colOff>625503</xdr:colOff>
      <xdr:row>26</xdr:row>
      <xdr:rowOff>99360</xdr:rowOff>
    </xdr:to>
    <xdr:sp macro="" textlink="">
      <xdr:nvSpPr>
        <xdr:cNvPr id="43" name="Равнобедренный треугольник 42">
          <a:extLst>
            <a:ext uri="{FF2B5EF4-FFF2-40B4-BE49-F238E27FC236}">
              <a16:creationId xmlns:a16="http://schemas.microsoft.com/office/drawing/2014/main" id="{00000000-0008-0000-0400-00002B000000}"/>
            </a:ext>
          </a:extLst>
        </xdr:cNvPr>
        <xdr:cNvSpPr/>
      </xdr:nvSpPr>
      <xdr:spPr>
        <a:xfrm rot="5400000">
          <a:off x="9860864" y="7451404"/>
          <a:ext cx="43603" cy="77235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9</xdr:col>
      <xdr:colOff>715537</xdr:colOff>
      <xdr:row>25</xdr:row>
      <xdr:rowOff>43366</xdr:rowOff>
    </xdr:from>
    <xdr:to>
      <xdr:col>9</xdr:col>
      <xdr:colOff>715537</xdr:colOff>
      <xdr:row>26</xdr:row>
      <xdr:rowOff>88927</xdr:rowOff>
    </xdr:to>
    <xdr:cxnSp macro="">
      <xdr:nvCxnSpPr>
        <xdr:cNvPr id="44" name="Прямая соединительная линия 43">
          <a:extLst>
            <a:ext uri="{FF2B5EF4-FFF2-40B4-BE49-F238E27FC236}">
              <a16:creationId xmlns:a16="http://schemas.microsoft.com/office/drawing/2014/main" id="{00000000-0008-0000-0400-00002C000000}"/>
            </a:ext>
          </a:extLst>
        </xdr:cNvPr>
        <xdr:cNvCxnSpPr/>
      </xdr:nvCxnSpPr>
      <xdr:spPr>
        <a:xfrm flipH="1" flipV="1">
          <a:off x="10011317" y="6997390"/>
          <a:ext cx="0" cy="50400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1152293</xdr:colOff>
      <xdr:row>29</xdr:row>
      <xdr:rowOff>148683</xdr:rowOff>
    </xdr:from>
    <xdr:to>
      <xdr:col>12</xdr:col>
      <xdr:colOff>106207</xdr:colOff>
      <xdr:row>29</xdr:row>
      <xdr:rowOff>148683</xdr:rowOff>
    </xdr:to>
    <xdr:cxnSp macro="">
      <xdr:nvCxnSpPr>
        <xdr:cNvPr id="45" name="Прямая соединительная линия 44">
          <a:extLst>
            <a:ext uri="{FF2B5EF4-FFF2-40B4-BE49-F238E27FC236}">
              <a16:creationId xmlns:a16="http://schemas.microsoft.com/office/drawing/2014/main" id="{00000000-0008-0000-0400-00002D000000}"/>
            </a:ext>
          </a:extLst>
        </xdr:cNvPr>
        <xdr:cNvCxnSpPr/>
      </xdr:nvCxnSpPr>
      <xdr:spPr>
        <a:xfrm flipH="1" flipV="1">
          <a:off x="7847007" y="8323854"/>
          <a:ext cx="4248000" cy="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127000</xdr:colOff>
      <xdr:row>19</xdr:row>
      <xdr:rowOff>192317</xdr:rowOff>
    </xdr:from>
    <xdr:to>
      <xdr:col>12</xdr:col>
      <xdr:colOff>127000</xdr:colOff>
      <xdr:row>29</xdr:row>
      <xdr:rowOff>152746</xdr:rowOff>
    </xdr:to>
    <xdr:cxnSp macro="">
      <xdr:nvCxnSpPr>
        <xdr:cNvPr id="46" name="Прямая соединительная линия 45">
          <a:extLst>
            <a:ext uri="{FF2B5EF4-FFF2-40B4-BE49-F238E27FC236}">
              <a16:creationId xmlns:a16="http://schemas.microsoft.com/office/drawing/2014/main" id="{00000000-0008-0000-0400-00002E000000}"/>
            </a:ext>
          </a:extLst>
        </xdr:cNvPr>
        <xdr:cNvCxnSpPr/>
      </xdr:nvCxnSpPr>
      <xdr:spPr>
        <a:xfrm flipH="1">
          <a:off x="12115800" y="5624288"/>
          <a:ext cx="0" cy="2703629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413657</xdr:colOff>
      <xdr:row>19</xdr:row>
      <xdr:rowOff>195943</xdr:rowOff>
    </xdr:from>
    <xdr:to>
      <xdr:col>12</xdr:col>
      <xdr:colOff>413657</xdr:colOff>
      <xdr:row>20</xdr:row>
      <xdr:rowOff>85943</xdr:rowOff>
    </xdr:to>
    <xdr:cxnSp macro="">
      <xdr:nvCxnSpPr>
        <xdr:cNvPr id="47" name="Прямая соединительная линия 46">
          <a:extLst>
            <a:ext uri="{FF2B5EF4-FFF2-40B4-BE49-F238E27FC236}">
              <a16:creationId xmlns:a16="http://schemas.microsoft.com/office/drawing/2014/main" id="{00000000-0008-0000-0400-00002F000000}"/>
            </a:ext>
          </a:extLst>
        </xdr:cNvPr>
        <xdr:cNvCxnSpPr/>
      </xdr:nvCxnSpPr>
      <xdr:spPr>
        <a:xfrm flipH="1">
          <a:off x="12402457" y="5627914"/>
          <a:ext cx="0" cy="14400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493485</xdr:colOff>
      <xdr:row>19</xdr:row>
      <xdr:rowOff>199571</xdr:rowOff>
    </xdr:from>
    <xdr:to>
      <xdr:col>12</xdr:col>
      <xdr:colOff>493485</xdr:colOff>
      <xdr:row>20</xdr:row>
      <xdr:rowOff>89571</xdr:rowOff>
    </xdr:to>
    <xdr:cxnSp macro="">
      <xdr:nvCxnSpPr>
        <xdr:cNvPr id="48" name="Прямая соединительная линия 47">
          <a:extLst>
            <a:ext uri="{FF2B5EF4-FFF2-40B4-BE49-F238E27FC236}">
              <a16:creationId xmlns:a16="http://schemas.microsoft.com/office/drawing/2014/main" id="{00000000-0008-0000-0400-000030000000}"/>
            </a:ext>
          </a:extLst>
        </xdr:cNvPr>
        <xdr:cNvCxnSpPr/>
      </xdr:nvCxnSpPr>
      <xdr:spPr>
        <a:xfrm flipH="1">
          <a:off x="12482285" y="5631542"/>
          <a:ext cx="0" cy="14400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130629</xdr:colOff>
      <xdr:row>19</xdr:row>
      <xdr:rowOff>192314</xdr:rowOff>
    </xdr:from>
    <xdr:to>
      <xdr:col>12</xdr:col>
      <xdr:colOff>418629</xdr:colOff>
      <xdr:row>19</xdr:row>
      <xdr:rowOff>192314</xdr:rowOff>
    </xdr:to>
    <xdr:cxnSp macro="">
      <xdr:nvCxnSpPr>
        <xdr:cNvPr id="49" name="Прямая соединительная линия 48">
          <a:extLst>
            <a:ext uri="{FF2B5EF4-FFF2-40B4-BE49-F238E27FC236}">
              <a16:creationId xmlns:a16="http://schemas.microsoft.com/office/drawing/2014/main" id="{00000000-0008-0000-0400-000031000000}"/>
            </a:ext>
          </a:extLst>
        </xdr:cNvPr>
        <xdr:cNvCxnSpPr/>
      </xdr:nvCxnSpPr>
      <xdr:spPr>
        <a:xfrm>
          <a:off x="12119429" y="5624285"/>
          <a:ext cx="288000" cy="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856343</xdr:colOff>
      <xdr:row>19</xdr:row>
      <xdr:rowOff>195937</xdr:rowOff>
    </xdr:from>
    <xdr:to>
      <xdr:col>12</xdr:col>
      <xdr:colOff>856343</xdr:colOff>
      <xdr:row>29</xdr:row>
      <xdr:rowOff>188737</xdr:rowOff>
    </xdr:to>
    <xdr:cxnSp macro="">
      <xdr:nvCxnSpPr>
        <xdr:cNvPr id="50" name="Прямая соединительная линия 49">
          <a:extLst>
            <a:ext uri="{FF2B5EF4-FFF2-40B4-BE49-F238E27FC236}">
              <a16:creationId xmlns:a16="http://schemas.microsoft.com/office/drawing/2014/main" id="{00000000-0008-0000-0400-000032000000}"/>
            </a:ext>
          </a:extLst>
        </xdr:cNvPr>
        <xdr:cNvCxnSpPr/>
      </xdr:nvCxnSpPr>
      <xdr:spPr>
        <a:xfrm flipH="1">
          <a:off x="12845143" y="5627908"/>
          <a:ext cx="0" cy="273600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489857</xdr:colOff>
      <xdr:row>19</xdr:row>
      <xdr:rowOff>195943</xdr:rowOff>
    </xdr:from>
    <xdr:to>
      <xdr:col>12</xdr:col>
      <xdr:colOff>849857</xdr:colOff>
      <xdr:row>19</xdr:row>
      <xdr:rowOff>195943</xdr:rowOff>
    </xdr:to>
    <xdr:cxnSp macro="">
      <xdr:nvCxnSpPr>
        <xdr:cNvPr id="51" name="Прямая соединительная линия 50">
          <a:extLst>
            <a:ext uri="{FF2B5EF4-FFF2-40B4-BE49-F238E27FC236}">
              <a16:creationId xmlns:a16="http://schemas.microsoft.com/office/drawing/2014/main" id="{00000000-0008-0000-0400-000033000000}"/>
            </a:ext>
          </a:extLst>
        </xdr:cNvPr>
        <xdr:cNvCxnSpPr/>
      </xdr:nvCxnSpPr>
      <xdr:spPr>
        <a:xfrm>
          <a:off x="12478657" y="5627914"/>
          <a:ext cx="360000" cy="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134258</xdr:colOff>
      <xdr:row>19</xdr:row>
      <xdr:rowOff>170543</xdr:rowOff>
    </xdr:from>
    <xdr:to>
      <xdr:col>12</xdr:col>
      <xdr:colOff>211493</xdr:colOff>
      <xdr:row>19</xdr:row>
      <xdr:rowOff>214146</xdr:rowOff>
    </xdr:to>
    <xdr:sp macro="" textlink="">
      <xdr:nvSpPr>
        <xdr:cNvPr id="52" name="Равнобедренный треугольник 51">
          <a:extLst>
            <a:ext uri="{FF2B5EF4-FFF2-40B4-BE49-F238E27FC236}">
              <a16:creationId xmlns:a16="http://schemas.microsoft.com/office/drawing/2014/main" id="{00000000-0008-0000-0400-000034000000}"/>
            </a:ext>
          </a:extLst>
        </xdr:cNvPr>
        <xdr:cNvSpPr/>
      </xdr:nvSpPr>
      <xdr:spPr>
        <a:xfrm rot="16200000">
          <a:off x="12139874" y="5585698"/>
          <a:ext cx="43603" cy="77235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12</xdr:col>
      <xdr:colOff>504372</xdr:colOff>
      <xdr:row>19</xdr:row>
      <xdr:rowOff>174172</xdr:rowOff>
    </xdr:from>
    <xdr:to>
      <xdr:col>12</xdr:col>
      <xdr:colOff>581607</xdr:colOff>
      <xdr:row>19</xdr:row>
      <xdr:rowOff>217775</xdr:rowOff>
    </xdr:to>
    <xdr:sp macro="" textlink="">
      <xdr:nvSpPr>
        <xdr:cNvPr id="53" name="Равнобедренный треугольник 52">
          <a:extLst>
            <a:ext uri="{FF2B5EF4-FFF2-40B4-BE49-F238E27FC236}">
              <a16:creationId xmlns:a16="http://schemas.microsoft.com/office/drawing/2014/main" id="{00000000-0008-0000-0400-000035000000}"/>
            </a:ext>
          </a:extLst>
        </xdr:cNvPr>
        <xdr:cNvSpPr/>
      </xdr:nvSpPr>
      <xdr:spPr>
        <a:xfrm rot="16200000">
          <a:off x="12509988" y="5589327"/>
          <a:ext cx="43603" cy="77235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12</xdr:col>
      <xdr:colOff>337457</xdr:colOff>
      <xdr:row>19</xdr:row>
      <xdr:rowOff>170544</xdr:rowOff>
    </xdr:from>
    <xdr:to>
      <xdr:col>12</xdr:col>
      <xdr:colOff>414692</xdr:colOff>
      <xdr:row>19</xdr:row>
      <xdr:rowOff>214147</xdr:rowOff>
    </xdr:to>
    <xdr:sp macro="" textlink="">
      <xdr:nvSpPr>
        <xdr:cNvPr id="54" name="Равнобедренный треугольник 53">
          <a:extLst>
            <a:ext uri="{FF2B5EF4-FFF2-40B4-BE49-F238E27FC236}">
              <a16:creationId xmlns:a16="http://schemas.microsoft.com/office/drawing/2014/main" id="{00000000-0008-0000-0400-000036000000}"/>
            </a:ext>
          </a:extLst>
        </xdr:cNvPr>
        <xdr:cNvSpPr/>
      </xdr:nvSpPr>
      <xdr:spPr>
        <a:xfrm rot="5400000">
          <a:off x="12343073" y="5585699"/>
          <a:ext cx="43603" cy="77235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12</xdr:col>
      <xdr:colOff>776515</xdr:colOff>
      <xdr:row>19</xdr:row>
      <xdr:rowOff>177801</xdr:rowOff>
    </xdr:from>
    <xdr:to>
      <xdr:col>12</xdr:col>
      <xdr:colOff>853750</xdr:colOff>
      <xdr:row>19</xdr:row>
      <xdr:rowOff>221404</xdr:rowOff>
    </xdr:to>
    <xdr:sp macro="" textlink="">
      <xdr:nvSpPr>
        <xdr:cNvPr id="55" name="Равнобедренный треугольник 54">
          <a:extLst>
            <a:ext uri="{FF2B5EF4-FFF2-40B4-BE49-F238E27FC236}">
              <a16:creationId xmlns:a16="http://schemas.microsoft.com/office/drawing/2014/main" id="{00000000-0008-0000-0400-000037000000}"/>
            </a:ext>
          </a:extLst>
        </xdr:cNvPr>
        <xdr:cNvSpPr/>
      </xdr:nvSpPr>
      <xdr:spPr>
        <a:xfrm rot="5400000">
          <a:off x="12782131" y="5592956"/>
          <a:ext cx="43603" cy="77235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9</xdr:col>
      <xdr:colOff>714829</xdr:colOff>
      <xdr:row>26</xdr:row>
      <xdr:rowOff>83457</xdr:rowOff>
    </xdr:from>
    <xdr:to>
      <xdr:col>12</xdr:col>
      <xdr:colOff>117422</xdr:colOff>
      <xdr:row>26</xdr:row>
      <xdr:rowOff>83457</xdr:rowOff>
    </xdr:to>
    <xdr:cxnSp macro="">
      <xdr:nvCxnSpPr>
        <xdr:cNvPr id="56" name="Прямая соединительная линия 55">
          <a:extLst>
            <a:ext uri="{FF2B5EF4-FFF2-40B4-BE49-F238E27FC236}">
              <a16:creationId xmlns:a16="http://schemas.microsoft.com/office/drawing/2014/main" id="{00000000-0008-0000-0400-000038000000}"/>
            </a:ext>
          </a:extLst>
        </xdr:cNvPr>
        <xdr:cNvCxnSpPr/>
      </xdr:nvCxnSpPr>
      <xdr:spPr>
        <a:xfrm flipH="1" flipV="1">
          <a:off x="10014858" y="7496628"/>
          <a:ext cx="2091364" cy="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43542</xdr:colOff>
      <xdr:row>26</xdr:row>
      <xdr:rowOff>61686</xdr:rowOff>
    </xdr:from>
    <xdr:to>
      <xdr:col>12</xdr:col>
      <xdr:colOff>120777</xdr:colOff>
      <xdr:row>26</xdr:row>
      <xdr:rowOff>105289</xdr:rowOff>
    </xdr:to>
    <xdr:sp macro="" textlink="">
      <xdr:nvSpPr>
        <xdr:cNvPr id="57" name="Равнобедренный треугольник 56">
          <a:extLst>
            <a:ext uri="{FF2B5EF4-FFF2-40B4-BE49-F238E27FC236}">
              <a16:creationId xmlns:a16="http://schemas.microsoft.com/office/drawing/2014/main" id="{00000000-0008-0000-0400-000039000000}"/>
            </a:ext>
          </a:extLst>
        </xdr:cNvPr>
        <xdr:cNvSpPr/>
      </xdr:nvSpPr>
      <xdr:spPr>
        <a:xfrm rot="5400000">
          <a:off x="12049158" y="7458041"/>
          <a:ext cx="43603" cy="77235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9</xdr:col>
      <xdr:colOff>725714</xdr:colOff>
      <xdr:row>26</xdr:row>
      <xdr:rowOff>61685</xdr:rowOff>
    </xdr:from>
    <xdr:to>
      <xdr:col>9</xdr:col>
      <xdr:colOff>802949</xdr:colOff>
      <xdr:row>26</xdr:row>
      <xdr:rowOff>105288</xdr:rowOff>
    </xdr:to>
    <xdr:sp macro="" textlink="">
      <xdr:nvSpPr>
        <xdr:cNvPr id="58" name="Равнобедренный треугольник 57">
          <a:extLst>
            <a:ext uri="{FF2B5EF4-FFF2-40B4-BE49-F238E27FC236}">
              <a16:creationId xmlns:a16="http://schemas.microsoft.com/office/drawing/2014/main" id="{00000000-0008-0000-0400-00003A000000}"/>
            </a:ext>
          </a:extLst>
        </xdr:cNvPr>
        <xdr:cNvSpPr/>
      </xdr:nvSpPr>
      <xdr:spPr>
        <a:xfrm rot="16200000">
          <a:off x="10042559" y="7458040"/>
          <a:ext cx="43603" cy="77235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12</xdr:col>
      <xdr:colOff>39914</xdr:colOff>
      <xdr:row>29</xdr:row>
      <xdr:rowOff>123371</xdr:rowOff>
    </xdr:from>
    <xdr:to>
      <xdr:col>12</xdr:col>
      <xdr:colOff>117149</xdr:colOff>
      <xdr:row>29</xdr:row>
      <xdr:rowOff>166974</xdr:rowOff>
    </xdr:to>
    <xdr:sp macro="" textlink="">
      <xdr:nvSpPr>
        <xdr:cNvPr id="59" name="Равнобедренный треугольник 58">
          <a:extLst>
            <a:ext uri="{FF2B5EF4-FFF2-40B4-BE49-F238E27FC236}">
              <a16:creationId xmlns:a16="http://schemas.microsoft.com/office/drawing/2014/main" id="{00000000-0008-0000-0400-00003B000000}"/>
            </a:ext>
          </a:extLst>
        </xdr:cNvPr>
        <xdr:cNvSpPr/>
      </xdr:nvSpPr>
      <xdr:spPr>
        <a:xfrm rot="5400000">
          <a:off x="12045530" y="8281726"/>
          <a:ext cx="43603" cy="77235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7</xdr:col>
      <xdr:colOff>1157514</xdr:colOff>
      <xdr:row>29</xdr:row>
      <xdr:rowOff>127000</xdr:rowOff>
    </xdr:from>
    <xdr:to>
      <xdr:col>7</xdr:col>
      <xdr:colOff>1234749</xdr:colOff>
      <xdr:row>29</xdr:row>
      <xdr:rowOff>170603</xdr:rowOff>
    </xdr:to>
    <xdr:sp macro="" textlink="">
      <xdr:nvSpPr>
        <xdr:cNvPr id="60" name="Равнобедренный треугольник 59">
          <a:extLst>
            <a:ext uri="{FF2B5EF4-FFF2-40B4-BE49-F238E27FC236}">
              <a16:creationId xmlns:a16="http://schemas.microsoft.com/office/drawing/2014/main" id="{00000000-0008-0000-0400-00003C000000}"/>
            </a:ext>
          </a:extLst>
        </xdr:cNvPr>
        <xdr:cNvSpPr/>
      </xdr:nvSpPr>
      <xdr:spPr>
        <a:xfrm rot="16200000">
          <a:off x="7869044" y="8285355"/>
          <a:ext cx="43603" cy="77235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9</xdr:col>
      <xdr:colOff>186765</xdr:colOff>
      <xdr:row>28</xdr:row>
      <xdr:rowOff>127000</xdr:rowOff>
    </xdr:from>
    <xdr:to>
      <xdr:col>10</xdr:col>
      <xdr:colOff>248024</xdr:colOff>
      <xdr:row>29</xdr:row>
      <xdr:rowOff>184631</xdr:rowOff>
    </xdr:to>
    <xdr:sp macro="" textlink="$F$31">
      <xdr:nvSpPr>
        <xdr:cNvPr id="61" name="Прямоугольник 60">
          <a:extLst>
            <a:ext uri="{FF2B5EF4-FFF2-40B4-BE49-F238E27FC236}">
              <a16:creationId xmlns:a16="http://schemas.microsoft.com/office/drawing/2014/main" id="{00000000-0008-0000-0400-00003D000000}"/>
            </a:ext>
          </a:extLst>
        </xdr:cNvPr>
        <xdr:cNvSpPr/>
      </xdr:nvSpPr>
      <xdr:spPr>
        <a:xfrm>
          <a:off x="9487647" y="8038353"/>
          <a:ext cx="957730" cy="311631"/>
        </a:xfrm>
        <a:prstGeom prst="rect">
          <a:avLst/>
        </a:prstGeom>
        <a:noFill/>
        <a:ln w="1905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0968F19B-9937-4E8D-BF54-A9D662ECCC37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0,00 мм</a:t>
          </a:fld>
          <a:endParaRPr lang="ru-RU" sz="2400" b="1"/>
        </a:p>
      </xdr:txBody>
    </xdr:sp>
    <xdr:clientData/>
  </xdr:twoCellAnchor>
  <xdr:twoCellAnchor>
    <xdr:from>
      <xdr:col>8</xdr:col>
      <xdr:colOff>74706</xdr:colOff>
      <xdr:row>26</xdr:row>
      <xdr:rowOff>37353</xdr:rowOff>
    </xdr:from>
    <xdr:to>
      <xdr:col>9</xdr:col>
      <xdr:colOff>135966</xdr:colOff>
      <xdr:row>27</xdr:row>
      <xdr:rowOff>94984</xdr:rowOff>
    </xdr:to>
    <xdr:sp macro="" textlink="$F$30">
      <xdr:nvSpPr>
        <xdr:cNvPr id="62" name="Прямоугольник 61">
          <a:extLst>
            <a:ext uri="{FF2B5EF4-FFF2-40B4-BE49-F238E27FC236}">
              <a16:creationId xmlns:a16="http://schemas.microsoft.com/office/drawing/2014/main" id="{00000000-0008-0000-0400-00003E000000}"/>
            </a:ext>
          </a:extLst>
        </xdr:cNvPr>
        <xdr:cNvSpPr/>
      </xdr:nvSpPr>
      <xdr:spPr>
        <a:xfrm>
          <a:off x="8479118" y="7440706"/>
          <a:ext cx="957730" cy="311631"/>
        </a:xfrm>
        <a:prstGeom prst="rect">
          <a:avLst/>
        </a:prstGeom>
        <a:noFill/>
        <a:ln w="1905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97D4315C-45EB-4465-B065-F1D1993C6346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0,00 мм</a:t>
          </a:fld>
          <a:endParaRPr lang="ru-RU" sz="2400" b="1"/>
        </a:p>
      </xdr:txBody>
    </xdr:sp>
    <xdr:clientData/>
  </xdr:twoCellAnchor>
  <xdr:twoCellAnchor>
    <xdr:from>
      <xdr:col>10</xdr:col>
      <xdr:colOff>463177</xdr:colOff>
      <xdr:row>26</xdr:row>
      <xdr:rowOff>52295</xdr:rowOff>
    </xdr:from>
    <xdr:to>
      <xdr:col>11</xdr:col>
      <xdr:colOff>524436</xdr:colOff>
      <xdr:row>27</xdr:row>
      <xdr:rowOff>109926</xdr:rowOff>
    </xdr:to>
    <xdr:sp macro="" textlink="$F$30">
      <xdr:nvSpPr>
        <xdr:cNvPr id="63" name="Прямоугольник 62">
          <a:extLst>
            <a:ext uri="{FF2B5EF4-FFF2-40B4-BE49-F238E27FC236}">
              <a16:creationId xmlns:a16="http://schemas.microsoft.com/office/drawing/2014/main" id="{00000000-0008-0000-0400-00003F000000}"/>
            </a:ext>
          </a:extLst>
        </xdr:cNvPr>
        <xdr:cNvSpPr/>
      </xdr:nvSpPr>
      <xdr:spPr>
        <a:xfrm>
          <a:off x="10660530" y="7455648"/>
          <a:ext cx="957730" cy="311631"/>
        </a:xfrm>
        <a:prstGeom prst="rect">
          <a:avLst/>
        </a:prstGeom>
        <a:noFill/>
        <a:ln w="1905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97D4315C-45EB-4465-B065-F1D1993C6346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0,00 мм</a:t>
          </a:fld>
          <a:endParaRPr lang="ru-RU" sz="2400" b="1"/>
        </a:p>
      </xdr:txBody>
    </xdr:sp>
    <xdr:clientData/>
  </xdr:twoCellAnchor>
  <xdr:twoCellAnchor>
    <xdr:from>
      <xdr:col>7</xdr:col>
      <xdr:colOff>37354</xdr:colOff>
      <xdr:row>18</xdr:row>
      <xdr:rowOff>216647</xdr:rowOff>
    </xdr:from>
    <xdr:to>
      <xdr:col>7</xdr:col>
      <xdr:colOff>995084</xdr:colOff>
      <xdr:row>19</xdr:row>
      <xdr:rowOff>251866</xdr:rowOff>
    </xdr:to>
    <xdr:sp macro="" textlink="$F$27">
      <xdr:nvSpPr>
        <xdr:cNvPr id="64" name="Прямоугольник 63">
          <a:extLst>
            <a:ext uri="{FF2B5EF4-FFF2-40B4-BE49-F238E27FC236}">
              <a16:creationId xmlns:a16="http://schemas.microsoft.com/office/drawing/2014/main" id="{00000000-0008-0000-0400-000040000000}"/>
            </a:ext>
          </a:extLst>
        </xdr:cNvPr>
        <xdr:cNvSpPr/>
      </xdr:nvSpPr>
      <xdr:spPr>
        <a:xfrm>
          <a:off x="6731001" y="5363882"/>
          <a:ext cx="957730" cy="311631"/>
        </a:xfrm>
        <a:prstGeom prst="rect">
          <a:avLst/>
        </a:prstGeom>
        <a:noFill/>
        <a:ln w="1905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45F39FD0-F323-4272-A4FA-D4F18B8C1365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0,00 мм</a:t>
          </a:fld>
          <a:endParaRPr lang="ru-RU" sz="2400" b="1"/>
        </a:p>
      </xdr:txBody>
    </xdr:sp>
    <xdr:clientData/>
  </xdr:twoCellAnchor>
  <xdr:twoCellAnchor>
    <xdr:from>
      <xdr:col>7</xdr:col>
      <xdr:colOff>986118</xdr:colOff>
      <xdr:row>19</xdr:row>
      <xdr:rowOff>37353</xdr:rowOff>
    </xdr:from>
    <xdr:to>
      <xdr:col>8</xdr:col>
      <xdr:colOff>233083</xdr:colOff>
      <xdr:row>20</xdr:row>
      <xdr:rowOff>94984</xdr:rowOff>
    </xdr:to>
    <xdr:sp macro="" textlink="$F$28">
      <xdr:nvSpPr>
        <xdr:cNvPr id="65" name="Прямоугольник 64">
          <a:extLst>
            <a:ext uri="{FF2B5EF4-FFF2-40B4-BE49-F238E27FC236}">
              <a16:creationId xmlns:a16="http://schemas.microsoft.com/office/drawing/2014/main" id="{00000000-0008-0000-0400-000041000000}"/>
            </a:ext>
          </a:extLst>
        </xdr:cNvPr>
        <xdr:cNvSpPr/>
      </xdr:nvSpPr>
      <xdr:spPr>
        <a:xfrm>
          <a:off x="7679765" y="5461000"/>
          <a:ext cx="957730" cy="311631"/>
        </a:xfrm>
        <a:prstGeom prst="rect">
          <a:avLst/>
        </a:prstGeom>
        <a:noFill/>
        <a:ln w="1905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A2D2DABB-1B37-44DE-8BD2-CD76F5D5A26E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0,00 мм</a:t>
          </a:fld>
          <a:endParaRPr lang="ru-RU" sz="2400" b="1"/>
        </a:p>
      </xdr:txBody>
    </xdr:sp>
    <xdr:clientData/>
  </xdr:twoCellAnchor>
  <xdr:twoCellAnchor>
    <xdr:from>
      <xdr:col>11</xdr:col>
      <xdr:colOff>201706</xdr:colOff>
      <xdr:row>19</xdr:row>
      <xdr:rowOff>29883</xdr:rowOff>
    </xdr:from>
    <xdr:to>
      <xdr:col>12</xdr:col>
      <xdr:colOff>262966</xdr:colOff>
      <xdr:row>20</xdr:row>
      <xdr:rowOff>87514</xdr:rowOff>
    </xdr:to>
    <xdr:sp macro="" textlink="$F$28">
      <xdr:nvSpPr>
        <xdr:cNvPr id="66" name="Прямоугольник 65">
          <a:extLst>
            <a:ext uri="{FF2B5EF4-FFF2-40B4-BE49-F238E27FC236}">
              <a16:creationId xmlns:a16="http://schemas.microsoft.com/office/drawing/2014/main" id="{00000000-0008-0000-0400-000042000000}"/>
            </a:ext>
          </a:extLst>
        </xdr:cNvPr>
        <xdr:cNvSpPr/>
      </xdr:nvSpPr>
      <xdr:spPr>
        <a:xfrm>
          <a:off x="11295530" y="5453530"/>
          <a:ext cx="957730" cy="311631"/>
        </a:xfrm>
        <a:prstGeom prst="rect">
          <a:avLst/>
        </a:prstGeom>
        <a:noFill/>
        <a:ln w="1905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A2D2DABB-1B37-44DE-8BD2-CD76F5D5A26E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0,00 мм</a:t>
          </a:fld>
          <a:endParaRPr lang="ru-RU" sz="2400" b="1"/>
        </a:p>
      </xdr:txBody>
    </xdr:sp>
    <xdr:clientData/>
  </xdr:twoCellAnchor>
  <xdr:twoCellAnchor>
    <xdr:from>
      <xdr:col>12</xdr:col>
      <xdr:colOff>381001</xdr:colOff>
      <xdr:row>18</xdr:row>
      <xdr:rowOff>201707</xdr:rowOff>
    </xdr:from>
    <xdr:to>
      <xdr:col>12</xdr:col>
      <xdr:colOff>1338731</xdr:colOff>
      <xdr:row>19</xdr:row>
      <xdr:rowOff>236926</xdr:rowOff>
    </xdr:to>
    <xdr:sp macro="" textlink="$F$27">
      <xdr:nvSpPr>
        <xdr:cNvPr id="67" name="Прямоугольник 66">
          <a:extLst>
            <a:ext uri="{FF2B5EF4-FFF2-40B4-BE49-F238E27FC236}">
              <a16:creationId xmlns:a16="http://schemas.microsoft.com/office/drawing/2014/main" id="{00000000-0008-0000-0400-000043000000}"/>
            </a:ext>
          </a:extLst>
        </xdr:cNvPr>
        <xdr:cNvSpPr/>
      </xdr:nvSpPr>
      <xdr:spPr>
        <a:xfrm>
          <a:off x="12371295" y="5348942"/>
          <a:ext cx="957730" cy="311631"/>
        </a:xfrm>
        <a:prstGeom prst="rect">
          <a:avLst/>
        </a:prstGeom>
        <a:noFill/>
        <a:ln w="1905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45F39FD0-F323-4272-A4FA-D4F18B8C1365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0,00 мм</a:t>
          </a:fld>
          <a:endParaRPr lang="ru-RU" sz="2400" b="1"/>
        </a:p>
      </xdr:txBody>
    </xdr:sp>
    <xdr:clientData/>
  </xdr:twoCellAnchor>
  <xdr:twoCellAnchor>
    <xdr:from>
      <xdr:col>12</xdr:col>
      <xdr:colOff>2082670</xdr:colOff>
      <xdr:row>33</xdr:row>
      <xdr:rowOff>226392</xdr:rowOff>
    </xdr:from>
    <xdr:to>
      <xdr:col>12</xdr:col>
      <xdr:colOff>2329441</xdr:colOff>
      <xdr:row>33</xdr:row>
      <xdr:rowOff>226392</xdr:rowOff>
    </xdr:to>
    <xdr:cxnSp macro="">
      <xdr:nvCxnSpPr>
        <xdr:cNvPr id="68" name="Прямая соединительная линия 67">
          <a:extLst>
            <a:ext uri="{FF2B5EF4-FFF2-40B4-BE49-F238E27FC236}">
              <a16:creationId xmlns:a16="http://schemas.microsoft.com/office/drawing/2014/main" id="{00000000-0008-0000-0400-000044000000}"/>
            </a:ext>
          </a:extLst>
        </xdr:cNvPr>
        <xdr:cNvCxnSpPr/>
      </xdr:nvCxnSpPr>
      <xdr:spPr>
        <a:xfrm flipH="1">
          <a:off x="14059322" y="9420088"/>
          <a:ext cx="246771" cy="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2087217</xdr:colOff>
      <xdr:row>20</xdr:row>
      <xdr:rowOff>143566</xdr:rowOff>
    </xdr:from>
    <xdr:to>
      <xdr:col>12</xdr:col>
      <xdr:colOff>2333988</xdr:colOff>
      <xdr:row>20</xdr:row>
      <xdr:rowOff>143566</xdr:rowOff>
    </xdr:to>
    <xdr:cxnSp macro="">
      <xdr:nvCxnSpPr>
        <xdr:cNvPr id="70" name="Прямая соединительная линия 69">
          <a:extLst>
            <a:ext uri="{FF2B5EF4-FFF2-40B4-BE49-F238E27FC236}">
              <a16:creationId xmlns:a16="http://schemas.microsoft.com/office/drawing/2014/main" id="{00000000-0008-0000-0400-000046000000}"/>
            </a:ext>
          </a:extLst>
        </xdr:cNvPr>
        <xdr:cNvCxnSpPr/>
      </xdr:nvCxnSpPr>
      <xdr:spPr>
        <a:xfrm flipH="1">
          <a:off x="14063869" y="5830957"/>
          <a:ext cx="246771" cy="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2087218</xdr:colOff>
      <xdr:row>20</xdr:row>
      <xdr:rowOff>154608</xdr:rowOff>
    </xdr:from>
    <xdr:to>
      <xdr:col>12</xdr:col>
      <xdr:colOff>2087218</xdr:colOff>
      <xdr:row>33</xdr:row>
      <xdr:rowOff>212303</xdr:rowOff>
    </xdr:to>
    <xdr:cxnSp macro="">
      <xdr:nvCxnSpPr>
        <xdr:cNvPr id="71" name="Прямая соединительная линия 70">
          <a:extLst>
            <a:ext uri="{FF2B5EF4-FFF2-40B4-BE49-F238E27FC236}">
              <a16:creationId xmlns:a16="http://schemas.microsoft.com/office/drawing/2014/main" id="{00000000-0008-0000-0400-000047000000}"/>
            </a:ext>
          </a:extLst>
        </xdr:cNvPr>
        <xdr:cNvCxnSpPr/>
      </xdr:nvCxnSpPr>
      <xdr:spPr>
        <a:xfrm flipH="1">
          <a:off x="14063870" y="5841999"/>
          <a:ext cx="0" cy="356400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2225261</xdr:colOff>
      <xdr:row>34</xdr:row>
      <xdr:rowOff>88348</xdr:rowOff>
    </xdr:from>
    <xdr:to>
      <xdr:col>12</xdr:col>
      <xdr:colOff>2462696</xdr:colOff>
      <xdr:row>34</xdr:row>
      <xdr:rowOff>88348</xdr:rowOff>
    </xdr:to>
    <xdr:cxnSp macro="">
      <xdr:nvCxnSpPr>
        <xdr:cNvPr id="72" name="Прямая соединительная линия 71">
          <a:extLst>
            <a:ext uri="{FF2B5EF4-FFF2-40B4-BE49-F238E27FC236}">
              <a16:creationId xmlns:a16="http://schemas.microsoft.com/office/drawing/2014/main" id="{00000000-0008-0000-0400-000048000000}"/>
            </a:ext>
          </a:extLst>
        </xdr:cNvPr>
        <xdr:cNvCxnSpPr/>
      </xdr:nvCxnSpPr>
      <xdr:spPr>
        <a:xfrm flipH="1">
          <a:off x="14201913" y="9536044"/>
          <a:ext cx="237435" cy="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2236304</xdr:colOff>
      <xdr:row>33</xdr:row>
      <xdr:rowOff>215347</xdr:rowOff>
    </xdr:from>
    <xdr:to>
      <xdr:col>12</xdr:col>
      <xdr:colOff>2236305</xdr:colOff>
      <xdr:row>34</xdr:row>
      <xdr:rowOff>105347</xdr:rowOff>
    </xdr:to>
    <xdr:cxnSp macro="">
      <xdr:nvCxnSpPr>
        <xdr:cNvPr id="74" name="Прямая соединительная линия 73">
          <a:extLst>
            <a:ext uri="{FF2B5EF4-FFF2-40B4-BE49-F238E27FC236}">
              <a16:creationId xmlns:a16="http://schemas.microsoft.com/office/drawing/2014/main" id="{00000000-0008-0000-0400-00004A000000}"/>
            </a:ext>
          </a:extLst>
        </xdr:cNvPr>
        <xdr:cNvCxnSpPr/>
      </xdr:nvCxnSpPr>
      <xdr:spPr>
        <a:xfrm flipV="1">
          <a:off x="14212956" y="9409043"/>
          <a:ext cx="1" cy="14400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2468217</xdr:colOff>
      <xdr:row>34</xdr:row>
      <xdr:rowOff>77304</xdr:rowOff>
    </xdr:from>
    <xdr:to>
      <xdr:col>12</xdr:col>
      <xdr:colOff>2468218</xdr:colOff>
      <xdr:row>34</xdr:row>
      <xdr:rowOff>221304</xdr:rowOff>
    </xdr:to>
    <xdr:cxnSp macro="">
      <xdr:nvCxnSpPr>
        <xdr:cNvPr id="76" name="Прямая соединительная линия 75">
          <a:extLst>
            <a:ext uri="{FF2B5EF4-FFF2-40B4-BE49-F238E27FC236}">
              <a16:creationId xmlns:a16="http://schemas.microsoft.com/office/drawing/2014/main" id="{00000000-0008-0000-0400-00004C000000}"/>
            </a:ext>
          </a:extLst>
        </xdr:cNvPr>
        <xdr:cNvCxnSpPr/>
      </xdr:nvCxnSpPr>
      <xdr:spPr>
        <a:xfrm flipV="1">
          <a:off x="14444869" y="9525000"/>
          <a:ext cx="1" cy="14400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2766392</xdr:colOff>
      <xdr:row>34</xdr:row>
      <xdr:rowOff>88348</xdr:rowOff>
    </xdr:from>
    <xdr:to>
      <xdr:col>12</xdr:col>
      <xdr:colOff>2766393</xdr:colOff>
      <xdr:row>34</xdr:row>
      <xdr:rowOff>232348</xdr:rowOff>
    </xdr:to>
    <xdr:cxnSp macro="">
      <xdr:nvCxnSpPr>
        <xdr:cNvPr id="77" name="Прямая соединительная линия 76">
          <a:extLst>
            <a:ext uri="{FF2B5EF4-FFF2-40B4-BE49-F238E27FC236}">
              <a16:creationId xmlns:a16="http://schemas.microsoft.com/office/drawing/2014/main" id="{00000000-0008-0000-0400-00004D000000}"/>
            </a:ext>
          </a:extLst>
        </xdr:cNvPr>
        <xdr:cNvCxnSpPr/>
      </xdr:nvCxnSpPr>
      <xdr:spPr>
        <a:xfrm flipV="1">
          <a:off x="14743044" y="9536044"/>
          <a:ext cx="1" cy="14400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2468217</xdr:colOff>
      <xdr:row>34</xdr:row>
      <xdr:rowOff>215349</xdr:rowOff>
    </xdr:from>
    <xdr:to>
      <xdr:col>12</xdr:col>
      <xdr:colOff>2756217</xdr:colOff>
      <xdr:row>34</xdr:row>
      <xdr:rowOff>215349</xdr:rowOff>
    </xdr:to>
    <xdr:cxnSp macro="">
      <xdr:nvCxnSpPr>
        <xdr:cNvPr id="78" name="Прямая соединительная линия 77">
          <a:extLst>
            <a:ext uri="{FF2B5EF4-FFF2-40B4-BE49-F238E27FC236}">
              <a16:creationId xmlns:a16="http://schemas.microsoft.com/office/drawing/2014/main" id="{00000000-0008-0000-0400-00004E000000}"/>
            </a:ext>
          </a:extLst>
        </xdr:cNvPr>
        <xdr:cNvCxnSpPr/>
      </xdr:nvCxnSpPr>
      <xdr:spPr>
        <a:xfrm flipH="1">
          <a:off x="14444869" y="9663045"/>
          <a:ext cx="288000" cy="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2678044</xdr:colOff>
      <xdr:row>34</xdr:row>
      <xdr:rowOff>193261</xdr:rowOff>
    </xdr:from>
    <xdr:to>
      <xdr:col>12</xdr:col>
      <xdr:colOff>2755279</xdr:colOff>
      <xdr:row>34</xdr:row>
      <xdr:rowOff>236864</xdr:rowOff>
    </xdr:to>
    <xdr:sp macro="" textlink="">
      <xdr:nvSpPr>
        <xdr:cNvPr id="79" name="Равнобедренный треугольник 78">
          <a:extLst>
            <a:ext uri="{FF2B5EF4-FFF2-40B4-BE49-F238E27FC236}">
              <a16:creationId xmlns:a16="http://schemas.microsoft.com/office/drawing/2014/main" id="{00000000-0008-0000-0400-00004F000000}"/>
            </a:ext>
          </a:extLst>
        </xdr:cNvPr>
        <xdr:cNvSpPr/>
      </xdr:nvSpPr>
      <xdr:spPr>
        <a:xfrm rot="5400000">
          <a:off x="14671512" y="9624141"/>
          <a:ext cx="43603" cy="77235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12</xdr:col>
      <xdr:colOff>2462695</xdr:colOff>
      <xdr:row>34</xdr:row>
      <xdr:rowOff>193261</xdr:rowOff>
    </xdr:from>
    <xdr:to>
      <xdr:col>12</xdr:col>
      <xdr:colOff>2539930</xdr:colOff>
      <xdr:row>34</xdr:row>
      <xdr:rowOff>236864</xdr:rowOff>
    </xdr:to>
    <xdr:sp macro="" textlink="">
      <xdr:nvSpPr>
        <xdr:cNvPr id="80" name="Равнобедренный треугольник 79">
          <a:extLst>
            <a:ext uri="{FF2B5EF4-FFF2-40B4-BE49-F238E27FC236}">
              <a16:creationId xmlns:a16="http://schemas.microsoft.com/office/drawing/2014/main" id="{00000000-0008-0000-0400-000050000000}"/>
            </a:ext>
          </a:extLst>
        </xdr:cNvPr>
        <xdr:cNvSpPr/>
      </xdr:nvSpPr>
      <xdr:spPr>
        <a:xfrm rot="16200000">
          <a:off x="14456163" y="9624141"/>
          <a:ext cx="43603" cy="77235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12</xdr:col>
      <xdr:colOff>2065381</xdr:colOff>
      <xdr:row>33</xdr:row>
      <xdr:rowOff>143315</xdr:rowOff>
    </xdr:from>
    <xdr:to>
      <xdr:col>12</xdr:col>
      <xdr:colOff>2108984</xdr:colOff>
      <xdr:row>33</xdr:row>
      <xdr:rowOff>220550</xdr:rowOff>
    </xdr:to>
    <xdr:sp macro="" textlink="">
      <xdr:nvSpPr>
        <xdr:cNvPr id="81" name="Равнобедренный треугольник 80">
          <a:extLst>
            <a:ext uri="{FF2B5EF4-FFF2-40B4-BE49-F238E27FC236}">
              <a16:creationId xmlns:a16="http://schemas.microsoft.com/office/drawing/2014/main" id="{00000000-0008-0000-0400-000051000000}"/>
            </a:ext>
          </a:extLst>
        </xdr:cNvPr>
        <xdr:cNvSpPr/>
      </xdr:nvSpPr>
      <xdr:spPr>
        <a:xfrm rot="10800000">
          <a:off x="14042033" y="9337011"/>
          <a:ext cx="43603" cy="77235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12</xdr:col>
      <xdr:colOff>2214468</xdr:colOff>
      <xdr:row>34</xdr:row>
      <xdr:rowOff>43923</xdr:rowOff>
    </xdr:from>
    <xdr:to>
      <xdr:col>12</xdr:col>
      <xdr:colOff>2258071</xdr:colOff>
      <xdr:row>34</xdr:row>
      <xdr:rowOff>121158</xdr:rowOff>
    </xdr:to>
    <xdr:sp macro="" textlink="">
      <xdr:nvSpPr>
        <xdr:cNvPr id="82" name="Равнобедренный треугольник 81">
          <a:extLst>
            <a:ext uri="{FF2B5EF4-FFF2-40B4-BE49-F238E27FC236}">
              <a16:creationId xmlns:a16="http://schemas.microsoft.com/office/drawing/2014/main" id="{00000000-0008-0000-0400-000052000000}"/>
            </a:ext>
          </a:extLst>
        </xdr:cNvPr>
        <xdr:cNvSpPr/>
      </xdr:nvSpPr>
      <xdr:spPr>
        <a:xfrm rot="10800000">
          <a:off x="14191120" y="9491619"/>
          <a:ext cx="43603" cy="77235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12</xdr:col>
      <xdr:colOff>2214217</xdr:colOff>
      <xdr:row>33</xdr:row>
      <xdr:rowOff>193261</xdr:rowOff>
    </xdr:from>
    <xdr:to>
      <xdr:col>12</xdr:col>
      <xdr:colOff>2257820</xdr:colOff>
      <xdr:row>34</xdr:row>
      <xdr:rowOff>16496</xdr:rowOff>
    </xdr:to>
    <xdr:sp macro="" textlink="">
      <xdr:nvSpPr>
        <xdr:cNvPr id="83" name="Равнобедренный треугольник 82">
          <a:extLst>
            <a:ext uri="{FF2B5EF4-FFF2-40B4-BE49-F238E27FC236}">
              <a16:creationId xmlns:a16="http://schemas.microsoft.com/office/drawing/2014/main" id="{00000000-0008-0000-0400-000053000000}"/>
            </a:ext>
          </a:extLst>
        </xdr:cNvPr>
        <xdr:cNvSpPr/>
      </xdr:nvSpPr>
      <xdr:spPr>
        <a:xfrm>
          <a:off x="14190869" y="9386957"/>
          <a:ext cx="43603" cy="77235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12</xdr:col>
      <xdr:colOff>2065130</xdr:colOff>
      <xdr:row>20</xdr:row>
      <xdr:rowOff>149088</xdr:rowOff>
    </xdr:from>
    <xdr:to>
      <xdr:col>12</xdr:col>
      <xdr:colOff>2108733</xdr:colOff>
      <xdr:row>20</xdr:row>
      <xdr:rowOff>226323</xdr:rowOff>
    </xdr:to>
    <xdr:sp macro="" textlink="">
      <xdr:nvSpPr>
        <xdr:cNvPr id="84" name="Равнобедренный треугольник 83">
          <a:extLst>
            <a:ext uri="{FF2B5EF4-FFF2-40B4-BE49-F238E27FC236}">
              <a16:creationId xmlns:a16="http://schemas.microsoft.com/office/drawing/2014/main" id="{00000000-0008-0000-0400-000054000000}"/>
            </a:ext>
          </a:extLst>
        </xdr:cNvPr>
        <xdr:cNvSpPr/>
      </xdr:nvSpPr>
      <xdr:spPr>
        <a:xfrm>
          <a:off x="14041782" y="5836479"/>
          <a:ext cx="43603" cy="77235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14</xdr:col>
      <xdr:colOff>761999</xdr:colOff>
      <xdr:row>20</xdr:row>
      <xdr:rowOff>127000</xdr:rowOff>
    </xdr:from>
    <xdr:to>
      <xdr:col>15</xdr:col>
      <xdr:colOff>114248</xdr:colOff>
      <xdr:row>20</xdr:row>
      <xdr:rowOff>127000</xdr:rowOff>
    </xdr:to>
    <xdr:cxnSp macro="">
      <xdr:nvCxnSpPr>
        <xdr:cNvPr id="85" name="Прямая соединительная линия 84">
          <a:extLst>
            <a:ext uri="{FF2B5EF4-FFF2-40B4-BE49-F238E27FC236}">
              <a16:creationId xmlns:a16="http://schemas.microsoft.com/office/drawing/2014/main" id="{00000000-0008-0000-0400-000055000000}"/>
            </a:ext>
          </a:extLst>
        </xdr:cNvPr>
        <xdr:cNvCxnSpPr/>
      </xdr:nvCxnSpPr>
      <xdr:spPr>
        <a:xfrm flipH="1">
          <a:off x="16554173" y="5814391"/>
          <a:ext cx="246771" cy="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762001</xdr:colOff>
      <xdr:row>34</xdr:row>
      <xdr:rowOff>88348</xdr:rowOff>
    </xdr:from>
    <xdr:to>
      <xdr:col>15</xdr:col>
      <xdr:colOff>114250</xdr:colOff>
      <xdr:row>34</xdr:row>
      <xdr:rowOff>88348</xdr:rowOff>
    </xdr:to>
    <xdr:cxnSp macro="">
      <xdr:nvCxnSpPr>
        <xdr:cNvPr id="86" name="Прямая соединительная линия 85">
          <a:extLst>
            <a:ext uri="{FF2B5EF4-FFF2-40B4-BE49-F238E27FC236}">
              <a16:creationId xmlns:a16="http://schemas.microsoft.com/office/drawing/2014/main" id="{00000000-0008-0000-0400-000056000000}"/>
            </a:ext>
          </a:extLst>
        </xdr:cNvPr>
        <xdr:cNvCxnSpPr/>
      </xdr:nvCxnSpPr>
      <xdr:spPr>
        <a:xfrm flipH="1">
          <a:off x="16554175" y="9536044"/>
          <a:ext cx="246771" cy="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25</xdr:row>
      <xdr:rowOff>0</xdr:rowOff>
    </xdr:from>
    <xdr:to>
      <xdr:col>16</xdr:col>
      <xdr:colOff>0</xdr:colOff>
      <xdr:row>38</xdr:row>
      <xdr:rowOff>57695</xdr:rowOff>
    </xdr:to>
    <xdr:cxnSp macro="">
      <xdr:nvCxnSpPr>
        <xdr:cNvPr id="87" name="Прямая соединительная линия 86">
          <a:extLst>
            <a:ext uri="{FF2B5EF4-FFF2-40B4-BE49-F238E27FC236}">
              <a16:creationId xmlns:a16="http://schemas.microsoft.com/office/drawing/2014/main" id="{00000000-0008-0000-0400-000057000000}"/>
            </a:ext>
          </a:extLst>
        </xdr:cNvPr>
        <xdr:cNvCxnSpPr/>
      </xdr:nvCxnSpPr>
      <xdr:spPr>
        <a:xfrm flipH="1">
          <a:off x="17327217" y="6957391"/>
          <a:ext cx="0" cy="356400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115956</xdr:colOff>
      <xdr:row>20</xdr:row>
      <xdr:rowOff>121478</xdr:rowOff>
    </xdr:from>
    <xdr:to>
      <xdr:col>15</xdr:col>
      <xdr:colOff>115956</xdr:colOff>
      <xdr:row>34</xdr:row>
      <xdr:rowOff>69173</xdr:rowOff>
    </xdr:to>
    <xdr:cxnSp macro="">
      <xdr:nvCxnSpPr>
        <xdr:cNvPr id="88" name="Прямая соединительная линия 87">
          <a:extLst>
            <a:ext uri="{FF2B5EF4-FFF2-40B4-BE49-F238E27FC236}">
              <a16:creationId xmlns:a16="http://schemas.microsoft.com/office/drawing/2014/main" id="{00000000-0008-0000-0400-000058000000}"/>
            </a:ext>
          </a:extLst>
        </xdr:cNvPr>
        <xdr:cNvCxnSpPr/>
      </xdr:nvCxnSpPr>
      <xdr:spPr>
        <a:xfrm flipH="1">
          <a:off x="16802652" y="5808869"/>
          <a:ext cx="0" cy="370800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93869</xdr:colOff>
      <xdr:row>20</xdr:row>
      <xdr:rowOff>127000</xdr:rowOff>
    </xdr:from>
    <xdr:to>
      <xdr:col>15</xdr:col>
      <xdr:colOff>137472</xdr:colOff>
      <xdr:row>20</xdr:row>
      <xdr:rowOff>204235</xdr:rowOff>
    </xdr:to>
    <xdr:sp macro="" textlink="">
      <xdr:nvSpPr>
        <xdr:cNvPr id="89" name="Равнобедренный треугольник 88">
          <a:extLst>
            <a:ext uri="{FF2B5EF4-FFF2-40B4-BE49-F238E27FC236}">
              <a16:creationId xmlns:a16="http://schemas.microsoft.com/office/drawing/2014/main" id="{00000000-0008-0000-0400-000059000000}"/>
            </a:ext>
          </a:extLst>
        </xdr:cNvPr>
        <xdr:cNvSpPr/>
      </xdr:nvSpPr>
      <xdr:spPr>
        <a:xfrm>
          <a:off x="16780565" y="5814391"/>
          <a:ext cx="43603" cy="77235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15</xdr:col>
      <xdr:colOff>93869</xdr:colOff>
      <xdr:row>34</xdr:row>
      <xdr:rowOff>0</xdr:rowOff>
    </xdr:from>
    <xdr:to>
      <xdr:col>15</xdr:col>
      <xdr:colOff>137472</xdr:colOff>
      <xdr:row>34</xdr:row>
      <xdr:rowOff>77235</xdr:rowOff>
    </xdr:to>
    <xdr:sp macro="" textlink="">
      <xdr:nvSpPr>
        <xdr:cNvPr id="90" name="Равнобедренный треугольник 89">
          <a:extLst>
            <a:ext uri="{FF2B5EF4-FFF2-40B4-BE49-F238E27FC236}">
              <a16:creationId xmlns:a16="http://schemas.microsoft.com/office/drawing/2014/main" id="{00000000-0008-0000-0400-00005A000000}"/>
            </a:ext>
          </a:extLst>
        </xdr:cNvPr>
        <xdr:cNvSpPr/>
      </xdr:nvSpPr>
      <xdr:spPr>
        <a:xfrm rot="10800000">
          <a:off x="16780565" y="9447696"/>
          <a:ext cx="43603" cy="77235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13</xdr:col>
      <xdr:colOff>104913</xdr:colOff>
      <xdr:row>32</xdr:row>
      <xdr:rowOff>82826</xdr:rowOff>
    </xdr:from>
    <xdr:to>
      <xdr:col>13</xdr:col>
      <xdr:colOff>104914</xdr:colOff>
      <xdr:row>34</xdr:row>
      <xdr:rowOff>78826</xdr:rowOff>
    </xdr:to>
    <xdr:cxnSp macro="">
      <xdr:nvCxnSpPr>
        <xdr:cNvPr id="91" name="Прямая соединительная линия 90">
          <a:extLst>
            <a:ext uri="{FF2B5EF4-FFF2-40B4-BE49-F238E27FC236}">
              <a16:creationId xmlns:a16="http://schemas.microsoft.com/office/drawing/2014/main" id="{00000000-0008-0000-0400-00005B000000}"/>
            </a:ext>
          </a:extLst>
        </xdr:cNvPr>
        <xdr:cNvCxnSpPr/>
      </xdr:nvCxnSpPr>
      <xdr:spPr>
        <a:xfrm flipV="1">
          <a:off x="15422217" y="9022522"/>
          <a:ext cx="1" cy="50400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82826</xdr:colOff>
      <xdr:row>32</xdr:row>
      <xdr:rowOff>82826</xdr:rowOff>
    </xdr:from>
    <xdr:to>
      <xdr:col>13</xdr:col>
      <xdr:colOff>126429</xdr:colOff>
      <xdr:row>32</xdr:row>
      <xdr:rowOff>160061</xdr:rowOff>
    </xdr:to>
    <xdr:sp macro="" textlink="">
      <xdr:nvSpPr>
        <xdr:cNvPr id="92" name="Равнобедренный треугольник 91">
          <a:extLst>
            <a:ext uri="{FF2B5EF4-FFF2-40B4-BE49-F238E27FC236}">
              <a16:creationId xmlns:a16="http://schemas.microsoft.com/office/drawing/2014/main" id="{00000000-0008-0000-0400-00005C000000}"/>
            </a:ext>
          </a:extLst>
        </xdr:cNvPr>
        <xdr:cNvSpPr/>
      </xdr:nvSpPr>
      <xdr:spPr>
        <a:xfrm>
          <a:off x="15400130" y="9022522"/>
          <a:ext cx="43603" cy="77235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13</xdr:col>
      <xdr:colOff>82827</xdr:colOff>
      <xdr:row>33</xdr:row>
      <xdr:rowOff>253999</xdr:rowOff>
    </xdr:from>
    <xdr:to>
      <xdr:col>13</xdr:col>
      <xdr:colOff>126430</xdr:colOff>
      <xdr:row>34</xdr:row>
      <xdr:rowOff>77234</xdr:rowOff>
    </xdr:to>
    <xdr:sp macro="" textlink="">
      <xdr:nvSpPr>
        <xdr:cNvPr id="93" name="Равнобедренный треугольник 92">
          <a:extLst>
            <a:ext uri="{FF2B5EF4-FFF2-40B4-BE49-F238E27FC236}">
              <a16:creationId xmlns:a16="http://schemas.microsoft.com/office/drawing/2014/main" id="{00000000-0008-0000-0400-00005D000000}"/>
            </a:ext>
          </a:extLst>
        </xdr:cNvPr>
        <xdr:cNvSpPr/>
      </xdr:nvSpPr>
      <xdr:spPr>
        <a:xfrm rot="10800000">
          <a:off x="15400131" y="9447695"/>
          <a:ext cx="43603" cy="77235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14</xdr:col>
      <xdr:colOff>259521</xdr:colOff>
      <xdr:row>25</xdr:row>
      <xdr:rowOff>397566</xdr:rowOff>
    </xdr:from>
    <xdr:to>
      <xdr:col>14</xdr:col>
      <xdr:colOff>259522</xdr:colOff>
      <xdr:row>26</xdr:row>
      <xdr:rowOff>227261</xdr:rowOff>
    </xdr:to>
    <xdr:cxnSp macro="">
      <xdr:nvCxnSpPr>
        <xdr:cNvPr id="94" name="Прямая соединительная линия 93">
          <a:extLst>
            <a:ext uri="{FF2B5EF4-FFF2-40B4-BE49-F238E27FC236}">
              <a16:creationId xmlns:a16="http://schemas.microsoft.com/office/drawing/2014/main" id="{00000000-0008-0000-0400-00005E000000}"/>
            </a:ext>
          </a:extLst>
        </xdr:cNvPr>
        <xdr:cNvCxnSpPr/>
      </xdr:nvCxnSpPr>
      <xdr:spPr>
        <a:xfrm flipV="1">
          <a:off x="16051695" y="7354957"/>
          <a:ext cx="1" cy="28800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2462696</xdr:colOff>
      <xdr:row>25</xdr:row>
      <xdr:rowOff>408609</xdr:rowOff>
    </xdr:from>
    <xdr:to>
      <xdr:col>12</xdr:col>
      <xdr:colOff>2462697</xdr:colOff>
      <xdr:row>26</xdr:row>
      <xdr:rowOff>238304</xdr:rowOff>
    </xdr:to>
    <xdr:cxnSp macro="">
      <xdr:nvCxnSpPr>
        <xdr:cNvPr id="95" name="Прямая соединительная линия 94">
          <a:extLst>
            <a:ext uri="{FF2B5EF4-FFF2-40B4-BE49-F238E27FC236}">
              <a16:creationId xmlns:a16="http://schemas.microsoft.com/office/drawing/2014/main" id="{00000000-0008-0000-0400-00005F000000}"/>
            </a:ext>
          </a:extLst>
        </xdr:cNvPr>
        <xdr:cNvCxnSpPr/>
      </xdr:nvCxnSpPr>
      <xdr:spPr>
        <a:xfrm flipV="1">
          <a:off x="14439348" y="7366000"/>
          <a:ext cx="1" cy="28800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2457175</xdr:colOff>
      <xdr:row>26</xdr:row>
      <xdr:rowOff>231912</xdr:rowOff>
    </xdr:from>
    <xdr:to>
      <xdr:col>14</xdr:col>
      <xdr:colOff>261653</xdr:colOff>
      <xdr:row>26</xdr:row>
      <xdr:rowOff>231912</xdr:rowOff>
    </xdr:to>
    <xdr:cxnSp macro="">
      <xdr:nvCxnSpPr>
        <xdr:cNvPr id="96" name="Прямая соединительная линия 95">
          <a:extLst>
            <a:ext uri="{FF2B5EF4-FFF2-40B4-BE49-F238E27FC236}">
              <a16:creationId xmlns:a16="http://schemas.microsoft.com/office/drawing/2014/main" id="{00000000-0008-0000-0400-000060000000}"/>
            </a:ext>
          </a:extLst>
        </xdr:cNvPr>
        <xdr:cNvCxnSpPr/>
      </xdr:nvCxnSpPr>
      <xdr:spPr>
        <a:xfrm flipH="1" flipV="1">
          <a:off x="14433827" y="7647608"/>
          <a:ext cx="1620000" cy="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2451652</xdr:colOff>
      <xdr:row>26</xdr:row>
      <xdr:rowOff>215348</xdr:rowOff>
    </xdr:from>
    <xdr:to>
      <xdr:col>12</xdr:col>
      <xdr:colOff>2528887</xdr:colOff>
      <xdr:row>27</xdr:row>
      <xdr:rowOff>4951</xdr:rowOff>
    </xdr:to>
    <xdr:sp macro="" textlink="">
      <xdr:nvSpPr>
        <xdr:cNvPr id="98" name="Равнобедренный треугольник 97">
          <a:extLst>
            <a:ext uri="{FF2B5EF4-FFF2-40B4-BE49-F238E27FC236}">
              <a16:creationId xmlns:a16="http://schemas.microsoft.com/office/drawing/2014/main" id="{00000000-0008-0000-0400-000062000000}"/>
            </a:ext>
          </a:extLst>
        </xdr:cNvPr>
        <xdr:cNvSpPr/>
      </xdr:nvSpPr>
      <xdr:spPr>
        <a:xfrm rot="16200000">
          <a:off x="14445120" y="7614228"/>
          <a:ext cx="43603" cy="77235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14</xdr:col>
      <xdr:colOff>171174</xdr:colOff>
      <xdr:row>26</xdr:row>
      <xdr:rowOff>209826</xdr:rowOff>
    </xdr:from>
    <xdr:to>
      <xdr:col>14</xdr:col>
      <xdr:colOff>248409</xdr:colOff>
      <xdr:row>26</xdr:row>
      <xdr:rowOff>253429</xdr:rowOff>
    </xdr:to>
    <xdr:sp macro="" textlink="">
      <xdr:nvSpPr>
        <xdr:cNvPr id="99" name="Равнобедренный треугольник 98">
          <a:extLst>
            <a:ext uri="{FF2B5EF4-FFF2-40B4-BE49-F238E27FC236}">
              <a16:creationId xmlns:a16="http://schemas.microsoft.com/office/drawing/2014/main" id="{00000000-0008-0000-0400-000063000000}"/>
            </a:ext>
          </a:extLst>
        </xdr:cNvPr>
        <xdr:cNvSpPr/>
      </xdr:nvSpPr>
      <xdr:spPr>
        <a:xfrm rot="5400000">
          <a:off x="15980164" y="7608706"/>
          <a:ext cx="43603" cy="77235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12</xdr:col>
      <xdr:colOff>2760870</xdr:colOff>
      <xdr:row>19</xdr:row>
      <xdr:rowOff>204304</xdr:rowOff>
    </xdr:from>
    <xdr:to>
      <xdr:col>12</xdr:col>
      <xdr:colOff>2760871</xdr:colOff>
      <xdr:row>20</xdr:row>
      <xdr:rowOff>238304</xdr:rowOff>
    </xdr:to>
    <xdr:cxnSp macro="">
      <xdr:nvCxnSpPr>
        <xdr:cNvPr id="101" name="Прямая соединительная линия 100">
          <a:extLst>
            <a:ext uri="{FF2B5EF4-FFF2-40B4-BE49-F238E27FC236}">
              <a16:creationId xmlns:a16="http://schemas.microsoft.com/office/drawing/2014/main" id="{00000000-0008-0000-0400-000065000000}"/>
            </a:ext>
          </a:extLst>
        </xdr:cNvPr>
        <xdr:cNvCxnSpPr/>
      </xdr:nvCxnSpPr>
      <xdr:spPr>
        <a:xfrm flipV="1">
          <a:off x="14737522" y="5637695"/>
          <a:ext cx="1" cy="28800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2479261</xdr:colOff>
      <xdr:row>19</xdr:row>
      <xdr:rowOff>215348</xdr:rowOff>
    </xdr:from>
    <xdr:to>
      <xdr:col>12</xdr:col>
      <xdr:colOff>2479262</xdr:colOff>
      <xdr:row>20</xdr:row>
      <xdr:rowOff>141348</xdr:rowOff>
    </xdr:to>
    <xdr:cxnSp macro="">
      <xdr:nvCxnSpPr>
        <xdr:cNvPr id="102" name="Прямая соединительная линия 101">
          <a:extLst>
            <a:ext uri="{FF2B5EF4-FFF2-40B4-BE49-F238E27FC236}">
              <a16:creationId xmlns:a16="http://schemas.microsoft.com/office/drawing/2014/main" id="{00000000-0008-0000-0400-000066000000}"/>
            </a:ext>
          </a:extLst>
        </xdr:cNvPr>
        <xdr:cNvCxnSpPr/>
      </xdr:nvCxnSpPr>
      <xdr:spPr>
        <a:xfrm flipV="1">
          <a:off x="14455913" y="5648739"/>
          <a:ext cx="1" cy="18000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2473741</xdr:colOff>
      <xdr:row>19</xdr:row>
      <xdr:rowOff>209827</xdr:rowOff>
    </xdr:from>
    <xdr:to>
      <xdr:col>12</xdr:col>
      <xdr:colOff>2761741</xdr:colOff>
      <xdr:row>19</xdr:row>
      <xdr:rowOff>209827</xdr:rowOff>
    </xdr:to>
    <xdr:cxnSp macro="">
      <xdr:nvCxnSpPr>
        <xdr:cNvPr id="104" name="Прямая соединительная линия 103">
          <a:extLst>
            <a:ext uri="{FF2B5EF4-FFF2-40B4-BE49-F238E27FC236}">
              <a16:creationId xmlns:a16="http://schemas.microsoft.com/office/drawing/2014/main" id="{00000000-0008-0000-0400-000068000000}"/>
            </a:ext>
          </a:extLst>
        </xdr:cNvPr>
        <xdr:cNvCxnSpPr/>
      </xdr:nvCxnSpPr>
      <xdr:spPr>
        <a:xfrm flipH="1">
          <a:off x="14450393" y="5643218"/>
          <a:ext cx="288000" cy="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2479261</xdr:colOff>
      <xdr:row>19</xdr:row>
      <xdr:rowOff>187739</xdr:rowOff>
    </xdr:from>
    <xdr:to>
      <xdr:col>12</xdr:col>
      <xdr:colOff>2556496</xdr:colOff>
      <xdr:row>19</xdr:row>
      <xdr:rowOff>231342</xdr:rowOff>
    </xdr:to>
    <xdr:sp macro="" textlink="">
      <xdr:nvSpPr>
        <xdr:cNvPr id="106" name="Равнобедренный треугольник 105">
          <a:extLst>
            <a:ext uri="{FF2B5EF4-FFF2-40B4-BE49-F238E27FC236}">
              <a16:creationId xmlns:a16="http://schemas.microsoft.com/office/drawing/2014/main" id="{00000000-0008-0000-0400-00006A000000}"/>
            </a:ext>
          </a:extLst>
        </xdr:cNvPr>
        <xdr:cNvSpPr/>
      </xdr:nvSpPr>
      <xdr:spPr>
        <a:xfrm rot="16200000">
          <a:off x="14472729" y="5604314"/>
          <a:ext cx="43603" cy="77235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12</xdr:col>
      <xdr:colOff>2689087</xdr:colOff>
      <xdr:row>19</xdr:row>
      <xdr:rowOff>187739</xdr:rowOff>
    </xdr:from>
    <xdr:to>
      <xdr:col>12</xdr:col>
      <xdr:colOff>2766322</xdr:colOff>
      <xdr:row>19</xdr:row>
      <xdr:rowOff>231342</xdr:rowOff>
    </xdr:to>
    <xdr:sp macro="" textlink="">
      <xdr:nvSpPr>
        <xdr:cNvPr id="107" name="Равнобедренный треугольник 106">
          <a:extLst>
            <a:ext uri="{FF2B5EF4-FFF2-40B4-BE49-F238E27FC236}">
              <a16:creationId xmlns:a16="http://schemas.microsoft.com/office/drawing/2014/main" id="{00000000-0008-0000-0400-00006B000000}"/>
            </a:ext>
          </a:extLst>
        </xdr:cNvPr>
        <xdr:cNvSpPr/>
      </xdr:nvSpPr>
      <xdr:spPr>
        <a:xfrm rot="5400000">
          <a:off x="14682555" y="5604314"/>
          <a:ext cx="43603" cy="77235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12</xdr:col>
      <xdr:colOff>1641928</xdr:colOff>
      <xdr:row>34</xdr:row>
      <xdr:rowOff>9071</xdr:rowOff>
    </xdr:from>
    <xdr:to>
      <xdr:col>12</xdr:col>
      <xdr:colOff>2599658</xdr:colOff>
      <xdr:row>35</xdr:row>
      <xdr:rowOff>71505</xdr:rowOff>
    </xdr:to>
    <xdr:sp macro="" textlink="$F$29">
      <xdr:nvSpPr>
        <xdr:cNvPr id="108" name="Прямоугольник 107">
          <a:extLst>
            <a:ext uri="{FF2B5EF4-FFF2-40B4-BE49-F238E27FC236}">
              <a16:creationId xmlns:a16="http://schemas.microsoft.com/office/drawing/2014/main" id="{00000000-0008-0000-0400-00006C000000}"/>
            </a:ext>
          </a:extLst>
        </xdr:cNvPr>
        <xdr:cNvSpPr/>
      </xdr:nvSpPr>
      <xdr:spPr>
        <a:xfrm>
          <a:off x="13634357" y="9452428"/>
          <a:ext cx="957730" cy="316434"/>
        </a:xfrm>
        <a:prstGeom prst="rect">
          <a:avLst/>
        </a:prstGeom>
        <a:noFill/>
        <a:ln w="1905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D7482A6E-DE95-4AA2-9E57-70F38BC49206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15,00 мм</a:t>
          </a:fld>
          <a:endParaRPr lang="ru-RU" sz="2400" b="1"/>
        </a:p>
      </xdr:txBody>
    </xdr:sp>
    <xdr:clientData/>
  </xdr:twoCellAnchor>
  <xdr:twoCellAnchor>
    <xdr:from>
      <xdr:col>12</xdr:col>
      <xdr:colOff>3283856</xdr:colOff>
      <xdr:row>32</xdr:row>
      <xdr:rowOff>181429</xdr:rowOff>
    </xdr:from>
    <xdr:to>
      <xdr:col>14</xdr:col>
      <xdr:colOff>422515</xdr:colOff>
      <xdr:row>33</xdr:row>
      <xdr:rowOff>243863</xdr:rowOff>
    </xdr:to>
    <xdr:sp macro="" textlink="$D$23">
      <xdr:nvSpPr>
        <xdr:cNvPr id="109" name="Прямоугольник 108">
          <a:extLst>
            <a:ext uri="{FF2B5EF4-FFF2-40B4-BE49-F238E27FC236}">
              <a16:creationId xmlns:a16="http://schemas.microsoft.com/office/drawing/2014/main" id="{00000000-0008-0000-0400-00006D000000}"/>
            </a:ext>
          </a:extLst>
        </xdr:cNvPr>
        <xdr:cNvSpPr/>
      </xdr:nvSpPr>
      <xdr:spPr>
        <a:xfrm>
          <a:off x="15276285" y="9116786"/>
          <a:ext cx="957730" cy="316434"/>
        </a:xfrm>
        <a:prstGeom prst="rect">
          <a:avLst/>
        </a:prstGeom>
        <a:noFill/>
        <a:ln w="1905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EA630483-D874-4BBD-BA11-A50C571BE2C8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0,00 мм</a:t>
          </a:fld>
          <a:endParaRPr lang="ru-RU" sz="2400" b="1"/>
        </a:p>
      </xdr:txBody>
    </xdr:sp>
    <xdr:clientData/>
  </xdr:twoCellAnchor>
  <xdr:twoCellAnchor>
    <xdr:from>
      <xdr:col>12</xdr:col>
      <xdr:colOff>1808363</xdr:colOff>
      <xdr:row>25</xdr:row>
      <xdr:rowOff>141995</xdr:rowOff>
    </xdr:from>
    <xdr:to>
      <xdr:col>12</xdr:col>
      <xdr:colOff>2124797</xdr:colOff>
      <xdr:row>28</xdr:row>
      <xdr:rowOff>138154</xdr:rowOff>
    </xdr:to>
    <xdr:sp macro="" textlink="$C$17">
      <xdr:nvSpPr>
        <xdr:cNvPr id="110" name="Прямоугольник 109">
          <a:extLst>
            <a:ext uri="{FF2B5EF4-FFF2-40B4-BE49-F238E27FC236}">
              <a16:creationId xmlns:a16="http://schemas.microsoft.com/office/drawing/2014/main" id="{00000000-0008-0000-0400-00006E000000}"/>
            </a:ext>
          </a:extLst>
        </xdr:cNvPr>
        <xdr:cNvSpPr/>
      </xdr:nvSpPr>
      <xdr:spPr>
        <a:xfrm rot="16200000">
          <a:off x="13480144" y="7420429"/>
          <a:ext cx="957730" cy="316434"/>
        </a:xfrm>
        <a:prstGeom prst="rect">
          <a:avLst/>
        </a:prstGeom>
        <a:noFill/>
        <a:ln w="1905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8F317182-1F40-48E8-BC13-A793127A02B7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0,00 мм</a:t>
          </a:fld>
          <a:endParaRPr lang="ru-RU" sz="2400" b="1"/>
        </a:p>
      </xdr:txBody>
    </xdr:sp>
    <xdr:clientData/>
  </xdr:twoCellAnchor>
  <xdr:twoCellAnchor>
    <xdr:from>
      <xdr:col>15</xdr:col>
      <xdr:colOff>63500</xdr:colOff>
      <xdr:row>25</xdr:row>
      <xdr:rowOff>108857</xdr:rowOff>
    </xdr:from>
    <xdr:to>
      <xdr:col>15</xdr:col>
      <xdr:colOff>379934</xdr:colOff>
      <xdr:row>28</xdr:row>
      <xdr:rowOff>105016</xdr:rowOff>
    </xdr:to>
    <xdr:sp macro="" textlink="$F$11">
      <xdr:nvSpPr>
        <xdr:cNvPr id="111" name="Прямоугольник 110">
          <a:extLst>
            <a:ext uri="{FF2B5EF4-FFF2-40B4-BE49-F238E27FC236}">
              <a16:creationId xmlns:a16="http://schemas.microsoft.com/office/drawing/2014/main" id="{00000000-0008-0000-0400-00006F000000}"/>
            </a:ext>
          </a:extLst>
        </xdr:cNvPr>
        <xdr:cNvSpPr/>
      </xdr:nvSpPr>
      <xdr:spPr>
        <a:xfrm rot="16200000">
          <a:off x="16452423" y="7387291"/>
          <a:ext cx="957730" cy="316434"/>
        </a:xfrm>
        <a:prstGeom prst="rect">
          <a:avLst/>
        </a:prstGeom>
        <a:noFill/>
        <a:ln w="1905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CADAF6FA-B3E9-443E-8383-AC448FB966E4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 </a:t>
          </a:fld>
          <a:endParaRPr lang="ru-RU" sz="2400" b="1"/>
        </a:p>
      </xdr:txBody>
    </xdr:sp>
    <xdr:clientData/>
  </xdr:twoCellAnchor>
  <xdr:twoCellAnchor>
    <xdr:from>
      <xdr:col>12</xdr:col>
      <xdr:colOff>2274453</xdr:colOff>
      <xdr:row>34</xdr:row>
      <xdr:rowOff>207818</xdr:rowOff>
    </xdr:from>
    <xdr:to>
      <xdr:col>12</xdr:col>
      <xdr:colOff>3232183</xdr:colOff>
      <xdr:row>36</xdr:row>
      <xdr:rowOff>16252</xdr:rowOff>
    </xdr:to>
    <xdr:sp macro="" textlink="$BK$24">
      <xdr:nvSpPr>
        <xdr:cNvPr id="112" name="Прямоугольник 111">
          <a:extLst>
            <a:ext uri="{FF2B5EF4-FFF2-40B4-BE49-F238E27FC236}">
              <a16:creationId xmlns:a16="http://schemas.microsoft.com/office/drawing/2014/main" id="{00000000-0008-0000-0400-000070000000}"/>
            </a:ext>
          </a:extLst>
        </xdr:cNvPr>
        <xdr:cNvSpPr/>
      </xdr:nvSpPr>
      <xdr:spPr>
        <a:xfrm>
          <a:off x="14281726" y="9652000"/>
          <a:ext cx="957730" cy="316434"/>
        </a:xfrm>
        <a:prstGeom prst="rect">
          <a:avLst/>
        </a:prstGeom>
        <a:noFill/>
        <a:ln w="1905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F7E2744B-F1A6-4F17-B0DB-8D19F6950E51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Min.40 mm</a:t>
          </a:fld>
          <a:endParaRPr lang="ru-RU" sz="2400" b="1"/>
        </a:p>
      </xdr:txBody>
    </xdr:sp>
    <xdr:clientData/>
  </xdr:twoCellAnchor>
  <xdr:twoCellAnchor>
    <xdr:from>
      <xdr:col>12</xdr:col>
      <xdr:colOff>2782454</xdr:colOff>
      <xdr:row>27</xdr:row>
      <xdr:rowOff>23091</xdr:rowOff>
    </xdr:from>
    <xdr:to>
      <xdr:col>13</xdr:col>
      <xdr:colOff>403548</xdr:colOff>
      <xdr:row>28</xdr:row>
      <xdr:rowOff>85525</xdr:rowOff>
    </xdr:to>
    <xdr:sp macro="" textlink="$BK$25">
      <xdr:nvSpPr>
        <xdr:cNvPr id="113" name="Прямоугольник 112">
          <a:extLst>
            <a:ext uri="{FF2B5EF4-FFF2-40B4-BE49-F238E27FC236}">
              <a16:creationId xmlns:a16="http://schemas.microsoft.com/office/drawing/2014/main" id="{00000000-0008-0000-0400-000071000000}"/>
            </a:ext>
          </a:extLst>
        </xdr:cNvPr>
        <xdr:cNvSpPr/>
      </xdr:nvSpPr>
      <xdr:spPr>
        <a:xfrm>
          <a:off x="14789727" y="7689273"/>
          <a:ext cx="957730" cy="316434"/>
        </a:xfrm>
        <a:prstGeom prst="rect">
          <a:avLst/>
        </a:prstGeom>
        <a:noFill/>
        <a:ln w="1905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B5CC9D84-B87E-4802-B02D-287D736B27DF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Min.240 mm</a:t>
          </a:fld>
          <a:endParaRPr lang="ru-RU" sz="2400" b="1"/>
        </a:p>
      </xdr:txBody>
    </xdr:sp>
    <xdr:clientData/>
  </xdr:twoCellAnchor>
  <xdr:twoCellAnchor>
    <xdr:from>
      <xdr:col>12</xdr:col>
      <xdr:colOff>2609272</xdr:colOff>
      <xdr:row>19</xdr:row>
      <xdr:rowOff>80818</xdr:rowOff>
    </xdr:from>
    <xdr:to>
      <xdr:col>13</xdr:col>
      <xdr:colOff>230366</xdr:colOff>
      <xdr:row>20</xdr:row>
      <xdr:rowOff>143252</xdr:rowOff>
    </xdr:to>
    <xdr:sp macro="" textlink="$BK$23">
      <xdr:nvSpPr>
        <xdr:cNvPr id="114" name="Прямоугольник 113">
          <a:extLst>
            <a:ext uri="{FF2B5EF4-FFF2-40B4-BE49-F238E27FC236}">
              <a16:creationId xmlns:a16="http://schemas.microsoft.com/office/drawing/2014/main" id="{00000000-0008-0000-0400-000072000000}"/>
            </a:ext>
          </a:extLst>
        </xdr:cNvPr>
        <xdr:cNvSpPr/>
      </xdr:nvSpPr>
      <xdr:spPr>
        <a:xfrm>
          <a:off x="14616545" y="5507182"/>
          <a:ext cx="957730" cy="316434"/>
        </a:xfrm>
        <a:prstGeom prst="rect">
          <a:avLst/>
        </a:prstGeom>
        <a:noFill/>
        <a:ln w="1905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29C3D388-2229-400E-A945-871716B1C669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Fix.40 mm</a:t>
          </a:fld>
          <a:endParaRPr lang="ru-RU" sz="2400" b="1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22</xdr:col>
      <xdr:colOff>464153</xdr:colOff>
      <xdr:row>0</xdr:row>
      <xdr:rowOff>503462</xdr:rowOff>
    </xdr:from>
    <xdr:to>
      <xdr:col>26</xdr:col>
      <xdr:colOff>391582</xdr:colOff>
      <xdr:row>20</xdr:row>
      <xdr:rowOff>31749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id="{00000000-0008-0000-05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06010" y="503462"/>
          <a:ext cx="2503715" cy="4399644"/>
        </a:xfrm>
        <a:prstGeom prst="rect">
          <a:avLst/>
        </a:prstGeom>
      </xdr:spPr>
    </xdr:pic>
    <xdr:clientData/>
  </xdr:twoCellAnchor>
  <xdr:twoCellAnchor editAs="oneCell">
    <xdr:from>
      <xdr:col>13</xdr:col>
      <xdr:colOff>46596</xdr:colOff>
      <xdr:row>1</xdr:row>
      <xdr:rowOff>107207</xdr:rowOff>
    </xdr:from>
    <xdr:to>
      <xdr:col>19</xdr:col>
      <xdr:colOff>328303</xdr:colOff>
      <xdr:row>17</xdr:row>
      <xdr:rowOff>49892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00000000-0008-0000-05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42960" y="984662"/>
          <a:ext cx="2429162" cy="3417866"/>
        </a:xfrm>
        <a:prstGeom prst="rect">
          <a:avLst/>
        </a:prstGeom>
      </xdr:spPr>
    </xdr:pic>
    <xdr:clientData/>
  </xdr:twoCellAnchor>
  <xdr:twoCellAnchor>
    <xdr:from>
      <xdr:col>1</xdr:col>
      <xdr:colOff>62345</xdr:colOff>
      <xdr:row>0</xdr:row>
      <xdr:rowOff>96982</xdr:rowOff>
    </xdr:from>
    <xdr:to>
      <xdr:col>1</xdr:col>
      <xdr:colOff>735545</xdr:colOff>
      <xdr:row>0</xdr:row>
      <xdr:rowOff>770182</xdr:rowOff>
    </xdr:to>
    <xdr:grpSp>
      <xdr:nvGrpSpPr>
        <xdr:cNvPr id="3" name="Группа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GrpSpPr>
          <a:grpSpLocks noChangeAspect="1"/>
        </xdr:cNvGrpSpPr>
      </xdr:nvGrpSpPr>
      <xdr:grpSpPr>
        <a:xfrm>
          <a:off x="145624" y="96982"/>
          <a:ext cx="673200" cy="673200"/>
          <a:chOff x="720000" y="3600000"/>
          <a:chExt cx="792000" cy="792000"/>
        </a:xfrm>
      </xdr:grpSpPr>
      <xdr:sp macro="" textlink="">
        <xdr:nvSpPr>
          <xdr:cNvPr id="4" name="Стрелка влево 32">
            <a:extLst>
              <a:ext uri="{FF2B5EF4-FFF2-40B4-BE49-F238E27FC236}">
                <a16:creationId xmlns:a16="http://schemas.microsoft.com/office/drawing/2014/main" id="{00000000-0008-0000-0500-000004000000}"/>
              </a:ext>
            </a:extLst>
          </xdr:cNvPr>
          <xdr:cNvSpPr>
            <a:spLocks noChangeAspect="1"/>
          </xdr:cNvSpPr>
        </xdr:nvSpPr>
        <xdr:spPr>
          <a:xfrm>
            <a:off x="810000" y="3798000"/>
            <a:ext cx="576000" cy="414000"/>
          </a:xfrm>
          <a:prstGeom prst="leftArrow">
            <a:avLst/>
          </a:prstGeom>
          <a:solidFill>
            <a:schemeClr val="bg1"/>
          </a:solidFill>
          <a:ln w="31750">
            <a:solidFill>
              <a:schemeClr val="tx1">
                <a:lumMod val="95000"/>
                <a:lumOff val="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/>
          </a:p>
        </xdr:txBody>
      </xdr:sp>
      <xdr:sp macro="" textlink="">
        <xdr:nvSpPr>
          <xdr:cNvPr id="5" name="Прямоугольник 4">
            <a:extLst>
              <a:ext uri="{FF2B5EF4-FFF2-40B4-BE49-F238E27FC236}">
                <a16:creationId xmlns:a16="http://schemas.microsoft.com/office/drawing/2014/main" id="{00000000-0008-0000-0500-000005000000}"/>
              </a:ext>
            </a:extLst>
          </xdr:cNvPr>
          <xdr:cNvSpPr>
            <a:spLocks noChangeAspect="1"/>
          </xdr:cNvSpPr>
        </xdr:nvSpPr>
        <xdr:spPr>
          <a:xfrm>
            <a:off x="720000" y="3600000"/>
            <a:ext cx="792000" cy="792000"/>
          </a:xfrm>
          <a:prstGeom prst="rect">
            <a:avLst/>
          </a:prstGeom>
          <a:noFill/>
          <a:ln w="31750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/>
          </a:p>
        </xdr:txBody>
      </xdr:sp>
    </xdr:grpSp>
    <xdr:clientData/>
  </xdr:twoCellAnchor>
  <xdr:twoCellAnchor>
    <xdr:from>
      <xdr:col>1</xdr:col>
      <xdr:colOff>1286345</xdr:colOff>
      <xdr:row>0</xdr:row>
      <xdr:rowOff>96982</xdr:rowOff>
    </xdr:from>
    <xdr:to>
      <xdr:col>1</xdr:col>
      <xdr:colOff>1959545</xdr:colOff>
      <xdr:row>0</xdr:row>
      <xdr:rowOff>770182</xdr:rowOff>
    </xdr:to>
    <xdr:grpSp>
      <xdr:nvGrpSpPr>
        <xdr:cNvPr id="6" name="Группа 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GrpSpPr/>
      </xdr:nvGrpSpPr>
      <xdr:grpSpPr>
        <a:xfrm>
          <a:off x="1369624" y="96982"/>
          <a:ext cx="673200" cy="673200"/>
          <a:chOff x="1944000" y="3600000"/>
          <a:chExt cx="673200" cy="673200"/>
        </a:xfrm>
      </xdr:grpSpPr>
      <xdr:pic>
        <xdr:nvPicPr>
          <xdr:cNvPr id="7" name="Picture 4" descr="D:\work folders\МОС\Документы по работе\прайс-лист\конфигуратор\img_165371.png">
            <a:extLst>
              <a:ext uri="{FF2B5EF4-FFF2-40B4-BE49-F238E27FC236}">
                <a16:creationId xmlns:a16="http://schemas.microsoft.com/office/drawing/2014/main" id="{00000000-0008-0000-0500-000007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" cstate="print"/>
          <a:srcRect/>
          <a:stretch>
            <a:fillRect/>
          </a:stretch>
        </xdr:blipFill>
        <xdr:spPr bwMode="auto">
          <a:xfrm>
            <a:off x="2066400" y="3670380"/>
            <a:ext cx="443763" cy="520200"/>
          </a:xfrm>
          <a:prstGeom prst="rect">
            <a:avLst/>
          </a:prstGeom>
          <a:noFill/>
        </xdr:spPr>
      </xdr:pic>
      <xdr:sp macro="" textlink="">
        <xdr:nvSpPr>
          <xdr:cNvPr id="8" name="Прямоугольник 7">
            <a:extLst>
              <a:ext uri="{FF2B5EF4-FFF2-40B4-BE49-F238E27FC236}">
                <a16:creationId xmlns:a16="http://schemas.microsoft.com/office/drawing/2014/main" id="{00000000-0008-0000-0500-000008000000}"/>
              </a:ext>
            </a:extLst>
          </xdr:cNvPr>
          <xdr:cNvSpPr>
            <a:spLocks noChangeAspect="1"/>
          </xdr:cNvSpPr>
        </xdr:nvSpPr>
        <xdr:spPr>
          <a:xfrm>
            <a:off x="1944000" y="3600000"/>
            <a:ext cx="673200" cy="673200"/>
          </a:xfrm>
          <a:prstGeom prst="rect">
            <a:avLst/>
          </a:prstGeom>
          <a:noFill/>
          <a:ln w="31750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/>
          </a:p>
        </xdr:txBody>
      </xdr:sp>
    </xdr:grpSp>
    <xdr:clientData/>
  </xdr:twoCellAnchor>
  <xdr:twoCellAnchor>
    <xdr:from>
      <xdr:col>3</xdr:col>
      <xdr:colOff>330745</xdr:colOff>
      <xdr:row>0</xdr:row>
      <xdr:rowOff>96982</xdr:rowOff>
    </xdr:from>
    <xdr:to>
      <xdr:col>5</xdr:col>
      <xdr:colOff>284278</xdr:colOff>
      <xdr:row>0</xdr:row>
      <xdr:rowOff>770182</xdr:rowOff>
    </xdr:to>
    <xdr:grpSp>
      <xdr:nvGrpSpPr>
        <xdr:cNvPr id="9" name="Группа 8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GrpSpPr>
          <a:grpSpLocks noChangeAspect="1"/>
        </xdr:cNvGrpSpPr>
      </xdr:nvGrpSpPr>
      <xdr:grpSpPr>
        <a:xfrm>
          <a:off x="3890909" y="96982"/>
          <a:ext cx="682221" cy="673200"/>
          <a:chOff x="4392000" y="3600000"/>
          <a:chExt cx="792000" cy="792000"/>
        </a:xfrm>
      </xdr:grpSpPr>
      <xdr:sp macro="" textlink="">
        <xdr:nvSpPr>
          <xdr:cNvPr id="10" name="Прямоугольник 9">
            <a:extLst>
              <a:ext uri="{FF2B5EF4-FFF2-40B4-BE49-F238E27FC236}">
                <a16:creationId xmlns:a16="http://schemas.microsoft.com/office/drawing/2014/main" id="{00000000-0008-0000-0500-00000A000000}"/>
              </a:ext>
            </a:extLst>
          </xdr:cNvPr>
          <xdr:cNvSpPr>
            <a:spLocks noChangeAspect="1"/>
          </xdr:cNvSpPr>
        </xdr:nvSpPr>
        <xdr:spPr>
          <a:xfrm>
            <a:off x="4392000" y="3600000"/>
            <a:ext cx="792000" cy="792000"/>
          </a:xfrm>
          <a:prstGeom prst="rect">
            <a:avLst/>
          </a:prstGeom>
          <a:noFill/>
          <a:ln w="31750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/>
          </a:p>
        </xdr:txBody>
      </xdr:sp>
      <xdr:pic>
        <xdr:nvPicPr>
          <xdr:cNvPr id="11" name="Picture 6">
            <a:extLst>
              <a:ext uri="{FF2B5EF4-FFF2-40B4-BE49-F238E27FC236}">
                <a16:creationId xmlns:a16="http://schemas.microsoft.com/office/drawing/2014/main" id="{00000000-0008-0000-0500-00000B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7" cstate="print"/>
          <a:srcRect l="10577"/>
          <a:stretch>
            <a:fillRect/>
          </a:stretch>
        </xdr:blipFill>
        <xdr:spPr bwMode="auto">
          <a:xfrm>
            <a:off x="4500000" y="3708000"/>
            <a:ext cx="647061" cy="6480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2</xdr:col>
      <xdr:colOff>63478</xdr:colOff>
      <xdr:row>0</xdr:row>
      <xdr:rowOff>96982</xdr:rowOff>
    </xdr:from>
    <xdr:to>
      <xdr:col>2</xdr:col>
      <xdr:colOff>736678</xdr:colOff>
      <xdr:row>0</xdr:row>
      <xdr:rowOff>770182</xdr:rowOff>
    </xdr:to>
    <xdr:grpSp>
      <xdr:nvGrpSpPr>
        <xdr:cNvPr id="12" name="Группа 11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GrpSpPr/>
      </xdr:nvGrpSpPr>
      <xdr:grpSpPr>
        <a:xfrm>
          <a:off x="2645117" y="96982"/>
          <a:ext cx="673200" cy="673200"/>
          <a:chOff x="3168000" y="3600000"/>
          <a:chExt cx="673200" cy="673200"/>
        </a:xfrm>
      </xdr:grpSpPr>
      <xdr:sp macro="" textlink="">
        <xdr:nvSpPr>
          <xdr:cNvPr id="13" name="Прямоугольник 12">
            <a:extLst>
              <a:ext uri="{FF2B5EF4-FFF2-40B4-BE49-F238E27FC236}">
                <a16:creationId xmlns:a16="http://schemas.microsoft.com/office/drawing/2014/main" id="{00000000-0008-0000-0500-00000D000000}"/>
              </a:ext>
            </a:extLst>
          </xdr:cNvPr>
          <xdr:cNvSpPr>
            <a:spLocks noChangeAspect="1"/>
          </xdr:cNvSpPr>
        </xdr:nvSpPr>
        <xdr:spPr>
          <a:xfrm>
            <a:off x="3168000" y="3600000"/>
            <a:ext cx="673200" cy="673200"/>
          </a:xfrm>
          <a:prstGeom prst="rect">
            <a:avLst/>
          </a:prstGeom>
          <a:noFill/>
          <a:ln w="31750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/>
          </a:p>
        </xdr:txBody>
      </xdr:sp>
      <xdr:pic>
        <xdr:nvPicPr>
          <xdr:cNvPr id="14" name="Picture 2">
            <a:extLst>
              <a:ext uri="{FF2B5EF4-FFF2-40B4-BE49-F238E27FC236}">
                <a16:creationId xmlns:a16="http://schemas.microsoft.com/office/drawing/2014/main" id="{00000000-0008-0000-0500-00000E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9" cstate="print"/>
          <a:srcRect/>
          <a:stretch>
            <a:fillRect/>
          </a:stretch>
        </xdr:blipFill>
        <xdr:spPr bwMode="auto">
          <a:xfrm>
            <a:off x="3203848" y="3645024"/>
            <a:ext cx="593840" cy="6120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2495550</xdr:colOff>
          <xdr:row>1</xdr:row>
          <xdr:rowOff>215900</xdr:rowOff>
        </xdr:from>
        <xdr:to>
          <xdr:col>5</xdr:col>
          <xdr:colOff>1022350</xdr:colOff>
          <xdr:row>3</xdr:row>
          <xdr:rowOff>12700</xdr:rowOff>
        </xdr:to>
        <xdr:sp macro="" textlink="">
          <xdr:nvSpPr>
            <xdr:cNvPr id="16385" name="Drop Down 1" hidden="1">
              <a:extLst>
                <a:ext uri="{63B3BB69-23CF-44E3-9099-C40C66FF867C}">
                  <a14:compatExt spid="_x0000_s16385"/>
                </a:ext>
                <a:ext uri="{FF2B5EF4-FFF2-40B4-BE49-F238E27FC236}">
                  <a16:creationId xmlns:a16="http://schemas.microsoft.com/office/drawing/2014/main" id="{00000000-0008-0000-0500-000001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2489200</xdr:colOff>
          <xdr:row>3</xdr:row>
          <xdr:rowOff>0</xdr:rowOff>
        </xdr:from>
        <xdr:to>
          <xdr:col>5</xdr:col>
          <xdr:colOff>996950</xdr:colOff>
          <xdr:row>4</xdr:row>
          <xdr:rowOff>12700</xdr:rowOff>
        </xdr:to>
        <xdr:sp macro="" textlink="">
          <xdr:nvSpPr>
            <xdr:cNvPr id="16388" name="Drop Down 4" hidden="1">
              <a:extLst>
                <a:ext uri="{63B3BB69-23CF-44E3-9099-C40C66FF867C}">
                  <a14:compatExt spid="_x0000_s16388"/>
                </a:ext>
                <a:ext uri="{FF2B5EF4-FFF2-40B4-BE49-F238E27FC236}">
                  <a16:creationId xmlns:a16="http://schemas.microsoft.com/office/drawing/2014/main" id="{00000000-0008-0000-0500-000004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2489200</xdr:colOff>
          <xdr:row>4</xdr:row>
          <xdr:rowOff>0</xdr:rowOff>
        </xdr:from>
        <xdr:to>
          <xdr:col>5</xdr:col>
          <xdr:colOff>996950</xdr:colOff>
          <xdr:row>5</xdr:row>
          <xdr:rowOff>12700</xdr:rowOff>
        </xdr:to>
        <xdr:sp macro="" textlink="">
          <xdr:nvSpPr>
            <xdr:cNvPr id="16389" name="Drop Down 5" hidden="1">
              <a:extLst>
                <a:ext uri="{63B3BB69-23CF-44E3-9099-C40C66FF867C}">
                  <a14:compatExt spid="_x0000_s16389"/>
                </a:ext>
                <a:ext uri="{FF2B5EF4-FFF2-40B4-BE49-F238E27FC236}">
                  <a16:creationId xmlns:a16="http://schemas.microsoft.com/office/drawing/2014/main" id="{00000000-0008-0000-0500-000005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2489200</xdr:colOff>
          <xdr:row>5</xdr:row>
          <xdr:rowOff>0</xdr:rowOff>
        </xdr:from>
        <xdr:to>
          <xdr:col>5</xdr:col>
          <xdr:colOff>996950</xdr:colOff>
          <xdr:row>6</xdr:row>
          <xdr:rowOff>12700</xdr:rowOff>
        </xdr:to>
        <xdr:sp macro="" textlink="">
          <xdr:nvSpPr>
            <xdr:cNvPr id="16390" name="Drop Down 6" hidden="1">
              <a:extLst>
                <a:ext uri="{63B3BB69-23CF-44E3-9099-C40C66FF867C}">
                  <a14:compatExt spid="_x0000_s16390"/>
                </a:ext>
                <a:ext uri="{FF2B5EF4-FFF2-40B4-BE49-F238E27FC236}">
                  <a16:creationId xmlns:a16="http://schemas.microsoft.com/office/drawing/2014/main" id="{00000000-0008-0000-0500-000006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2489200</xdr:colOff>
          <xdr:row>6</xdr:row>
          <xdr:rowOff>0</xdr:rowOff>
        </xdr:from>
        <xdr:to>
          <xdr:col>5</xdr:col>
          <xdr:colOff>996950</xdr:colOff>
          <xdr:row>7</xdr:row>
          <xdr:rowOff>12700</xdr:rowOff>
        </xdr:to>
        <xdr:sp macro="" textlink="">
          <xdr:nvSpPr>
            <xdr:cNvPr id="16391" name="Drop Down 7" hidden="1">
              <a:extLst>
                <a:ext uri="{63B3BB69-23CF-44E3-9099-C40C66FF867C}">
                  <a14:compatExt spid="_x0000_s16391"/>
                </a:ext>
                <a:ext uri="{FF2B5EF4-FFF2-40B4-BE49-F238E27FC236}">
                  <a16:creationId xmlns:a16="http://schemas.microsoft.com/office/drawing/2014/main" id="{00000000-0008-0000-0500-000007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xdr:twoCellAnchor editAs="oneCell">
    <xdr:from>
      <xdr:col>1</xdr:col>
      <xdr:colOff>20109</xdr:colOff>
      <xdr:row>16</xdr:row>
      <xdr:rowOff>63501</xdr:rowOff>
    </xdr:from>
    <xdr:to>
      <xdr:col>13</xdr:col>
      <xdr:colOff>254001</xdr:colOff>
      <xdr:row>22</xdr:row>
      <xdr:rowOff>158751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6" y="4116918"/>
          <a:ext cx="9272058" cy="1333500"/>
        </a:xfrm>
        <a:prstGeom prst="rect">
          <a:avLst/>
        </a:prstGeom>
      </xdr:spPr>
    </xdr:pic>
    <xdr:clientData/>
  </xdr:twoCellAnchor>
  <xdr:twoCellAnchor>
    <xdr:from>
      <xdr:col>11</xdr:col>
      <xdr:colOff>275167</xdr:colOff>
      <xdr:row>13</xdr:row>
      <xdr:rowOff>37041</xdr:rowOff>
    </xdr:from>
    <xdr:to>
      <xdr:col>13</xdr:col>
      <xdr:colOff>204933</xdr:colOff>
      <xdr:row>13</xdr:row>
      <xdr:rowOff>38006</xdr:rowOff>
    </xdr:to>
    <xdr:cxnSp macro="">
      <xdr:nvCxnSpPr>
        <xdr:cNvPr id="23" name="Прямая соединительная линия 22">
          <a:extLst>
            <a:ext uri="{FF2B5EF4-FFF2-40B4-BE49-F238E27FC236}">
              <a16:creationId xmlns:a16="http://schemas.microsoft.com/office/drawing/2014/main" id="{00000000-0008-0000-0500-000017000000}"/>
            </a:ext>
          </a:extLst>
        </xdr:cNvPr>
        <xdr:cNvCxnSpPr/>
      </xdr:nvCxnSpPr>
      <xdr:spPr>
        <a:xfrm flipH="1" flipV="1">
          <a:off x="6244167" y="3518958"/>
          <a:ext cx="649433" cy="965"/>
        </a:xfrm>
        <a:prstGeom prst="line">
          <a:avLst/>
        </a:prstGeom>
        <a:ln w="12700"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264583</xdr:colOff>
      <xdr:row>2</xdr:row>
      <xdr:rowOff>52917</xdr:rowOff>
    </xdr:from>
    <xdr:to>
      <xdr:col>13</xdr:col>
      <xdr:colOff>72641</xdr:colOff>
      <xdr:row>2</xdr:row>
      <xdr:rowOff>53881</xdr:rowOff>
    </xdr:to>
    <xdr:cxnSp macro="">
      <xdr:nvCxnSpPr>
        <xdr:cNvPr id="30" name="Прямая соединительная линия 29">
          <a:extLst>
            <a:ext uri="{FF2B5EF4-FFF2-40B4-BE49-F238E27FC236}">
              <a16:creationId xmlns:a16="http://schemas.microsoft.com/office/drawing/2014/main" id="{00000000-0008-0000-0500-00001E000000}"/>
            </a:ext>
          </a:extLst>
        </xdr:cNvPr>
        <xdr:cNvCxnSpPr/>
      </xdr:nvCxnSpPr>
      <xdr:spPr>
        <a:xfrm flipH="1" flipV="1">
          <a:off x="6233583" y="1148292"/>
          <a:ext cx="527725" cy="964"/>
        </a:xfrm>
        <a:prstGeom prst="line">
          <a:avLst/>
        </a:prstGeom>
        <a:ln w="12700"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312208</xdr:colOff>
      <xdr:row>2</xdr:row>
      <xdr:rowOff>47626</xdr:rowOff>
    </xdr:from>
    <xdr:to>
      <xdr:col>11</xdr:col>
      <xdr:colOff>338667</xdr:colOff>
      <xdr:row>13</xdr:row>
      <xdr:rowOff>21166</xdr:rowOff>
    </xdr:to>
    <xdr:cxnSp macro="">
      <xdr:nvCxnSpPr>
        <xdr:cNvPr id="31" name="Прямая соединительная линия 30">
          <a:extLst>
            <a:ext uri="{FF2B5EF4-FFF2-40B4-BE49-F238E27FC236}">
              <a16:creationId xmlns:a16="http://schemas.microsoft.com/office/drawing/2014/main" id="{00000000-0008-0000-0500-00001F000000}"/>
            </a:ext>
          </a:extLst>
        </xdr:cNvPr>
        <xdr:cNvCxnSpPr/>
      </xdr:nvCxnSpPr>
      <xdr:spPr>
        <a:xfrm>
          <a:off x="6281208" y="1143001"/>
          <a:ext cx="26459" cy="2360082"/>
        </a:xfrm>
        <a:prstGeom prst="line">
          <a:avLst/>
        </a:prstGeom>
        <a:ln w="12700"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220133</xdr:colOff>
      <xdr:row>12</xdr:row>
      <xdr:rowOff>169334</xdr:rowOff>
    </xdr:from>
    <xdr:to>
      <xdr:col>12</xdr:col>
      <xdr:colOff>28786</xdr:colOff>
      <xdr:row>13</xdr:row>
      <xdr:rowOff>29634</xdr:rowOff>
    </xdr:to>
    <xdr:sp macro="" textlink="">
      <xdr:nvSpPr>
        <xdr:cNvPr id="38" name="Равнобедренный треугольник 37">
          <a:extLst>
            <a:ext uri="{FF2B5EF4-FFF2-40B4-BE49-F238E27FC236}">
              <a16:creationId xmlns:a16="http://schemas.microsoft.com/office/drawing/2014/main" id="{00000000-0008-0000-0500-000026000000}"/>
            </a:ext>
          </a:extLst>
        </xdr:cNvPr>
        <xdr:cNvSpPr/>
      </xdr:nvSpPr>
      <xdr:spPr>
        <a:xfrm rot="10800000">
          <a:off x="6223000" y="3420534"/>
          <a:ext cx="45719" cy="76200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220133</xdr:colOff>
      <xdr:row>2</xdr:row>
      <xdr:rowOff>67734</xdr:rowOff>
    </xdr:from>
    <xdr:to>
      <xdr:col>12</xdr:col>
      <xdr:colOff>28786</xdr:colOff>
      <xdr:row>2</xdr:row>
      <xdr:rowOff>143934</xdr:rowOff>
    </xdr:to>
    <xdr:sp macro="" textlink="">
      <xdr:nvSpPr>
        <xdr:cNvPr id="39" name="Равнобедренный треугольник 38">
          <a:extLst>
            <a:ext uri="{FF2B5EF4-FFF2-40B4-BE49-F238E27FC236}">
              <a16:creationId xmlns:a16="http://schemas.microsoft.com/office/drawing/2014/main" id="{00000000-0008-0000-0500-000027000000}"/>
            </a:ext>
          </a:extLst>
        </xdr:cNvPr>
        <xdr:cNvSpPr/>
      </xdr:nvSpPr>
      <xdr:spPr>
        <a:xfrm>
          <a:off x="6223000" y="1159934"/>
          <a:ext cx="45719" cy="76200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14</xdr:col>
      <xdr:colOff>285750</xdr:colOff>
      <xdr:row>17</xdr:row>
      <xdr:rowOff>966</xdr:rowOff>
    </xdr:from>
    <xdr:to>
      <xdr:col>14</xdr:col>
      <xdr:colOff>291716</xdr:colOff>
      <xdr:row>20</xdr:row>
      <xdr:rowOff>114300</xdr:rowOff>
    </xdr:to>
    <xdr:cxnSp macro="">
      <xdr:nvCxnSpPr>
        <xdr:cNvPr id="40" name="Прямая соединительная линия 39">
          <a:extLst>
            <a:ext uri="{FF2B5EF4-FFF2-40B4-BE49-F238E27FC236}">
              <a16:creationId xmlns:a16="http://schemas.microsoft.com/office/drawing/2014/main" id="{00000000-0008-0000-0500-000028000000}"/>
            </a:ext>
          </a:extLst>
        </xdr:cNvPr>
        <xdr:cNvCxnSpPr/>
      </xdr:nvCxnSpPr>
      <xdr:spPr>
        <a:xfrm flipH="1">
          <a:off x="7239000" y="4299916"/>
          <a:ext cx="5966" cy="665784"/>
        </a:xfrm>
        <a:prstGeom prst="line">
          <a:avLst/>
        </a:prstGeom>
        <a:ln w="12700"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349250</xdr:colOff>
      <xdr:row>12</xdr:row>
      <xdr:rowOff>114300</xdr:rowOff>
    </xdr:from>
    <xdr:to>
      <xdr:col>18</xdr:col>
      <xdr:colOff>355216</xdr:colOff>
      <xdr:row>15</xdr:row>
      <xdr:rowOff>132384</xdr:rowOff>
    </xdr:to>
    <xdr:cxnSp macro="">
      <xdr:nvCxnSpPr>
        <xdr:cNvPr id="42" name="Прямая соединительная линия 41">
          <a:extLst>
            <a:ext uri="{FF2B5EF4-FFF2-40B4-BE49-F238E27FC236}">
              <a16:creationId xmlns:a16="http://schemas.microsoft.com/office/drawing/2014/main" id="{00000000-0008-0000-0500-00002A000000}"/>
            </a:ext>
          </a:extLst>
        </xdr:cNvPr>
        <xdr:cNvCxnSpPr/>
      </xdr:nvCxnSpPr>
      <xdr:spPr>
        <a:xfrm flipH="1">
          <a:off x="8750300" y="3365500"/>
          <a:ext cx="5966" cy="665784"/>
        </a:xfrm>
        <a:prstGeom prst="line">
          <a:avLst/>
        </a:prstGeom>
        <a:ln w="12700"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273050</xdr:colOff>
      <xdr:row>15</xdr:row>
      <xdr:rowOff>127000</xdr:rowOff>
    </xdr:from>
    <xdr:to>
      <xdr:col>18</xdr:col>
      <xdr:colOff>342900</xdr:colOff>
      <xdr:row>20</xdr:row>
      <xdr:rowOff>76200</xdr:rowOff>
    </xdr:to>
    <xdr:cxnSp macro="">
      <xdr:nvCxnSpPr>
        <xdr:cNvPr id="43" name="Прямая соединительная линия 42">
          <a:extLst>
            <a:ext uri="{FF2B5EF4-FFF2-40B4-BE49-F238E27FC236}">
              <a16:creationId xmlns:a16="http://schemas.microsoft.com/office/drawing/2014/main" id="{00000000-0008-0000-0500-00002B000000}"/>
            </a:ext>
          </a:extLst>
        </xdr:cNvPr>
        <xdr:cNvCxnSpPr/>
      </xdr:nvCxnSpPr>
      <xdr:spPr>
        <a:xfrm flipH="1">
          <a:off x="7226300" y="4025900"/>
          <a:ext cx="1517650" cy="901700"/>
        </a:xfrm>
        <a:prstGeom prst="line">
          <a:avLst/>
        </a:prstGeom>
        <a:ln w="12700"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282152</xdr:colOff>
      <xdr:row>15</xdr:row>
      <xdr:rowOff>124248</xdr:rowOff>
    </xdr:from>
    <xdr:to>
      <xdr:col>18</xdr:col>
      <xdr:colOff>358352</xdr:colOff>
      <xdr:row>15</xdr:row>
      <xdr:rowOff>167851</xdr:rowOff>
    </xdr:to>
    <xdr:sp macro="" textlink="">
      <xdr:nvSpPr>
        <xdr:cNvPr id="45" name="Равнобедренный треугольник 44">
          <a:extLst>
            <a:ext uri="{FF2B5EF4-FFF2-40B4-BE49-F238E27FC236}">
              <a16:creationId xmlns:a16="http://schemas.microsoft.com/office/drawing/2014/main" id="{00000000-0008-0000-0500-00002D000000}"/>
            </a:ext>
          </a:extLst>
        </xdr:cNvPr>
        <xdr:cNvSpPr/>
      </xdr:nvSpPr>
      <xdr:spPr>
        <a:xfrm rot="3602155">
          <a:off x="8699500" y="4006850"/>
          <a:ext cx="43603" cy="76200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14</xdr:col>
      <xdr:colOff>269452</xdr:colOff>
      <xdr:row>20</xdr:row>
      <xdr:rowOff>35349</xdr:rowOff>
    </xdr:from>
    <xdr:to>
      <xdr:col>14</xdr:col>
      <xdr:colOff>345652</xdr:colOff>
      <xdr:row>20</xdr:row>
      <xdr:rowOff>78952</xdr:rowOff>
    </xdr:to>
    <xdr:sp macro="" textlink="">
      <xdr:nvSpPr>
        <xdr:cNvPr id="46" name="Равнобедренный треугольник 45">
          <a:extLst>
            <a:ext uri="{FF2B5EF4-FFF2-40B4-BE49-F238E27FC236}">
              <a16:creationId xmlns:a16="http://schemas.microsoft.com/office/drawing/2014/main" id="{00000000-0008-0000-0500-00002E000000}"/>
            </a:ext>
          </a:extLst>
        </xdr:cNvPr>
        <xdr:cNvSpPr/>
      </xdr:nvSpPr>
      <xdr:spPr>
        <a:xfrm rot="14023715">
          <a:off x="7239000" y="4870451"/>
          <a:ext cx="43603" cy="76200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14</xdr:col>
      <xdr:colOff>235744</xdr:colOff>
      <xdr:row>0</xdr:row>
      <xdr:rowOff>644525</xdr:rowOff>
    </xdr:from>
    <xdr:to>
      <xdr:col>14</xdr:col>
      <xdr:colOff>241710</xdr:colOff>
      <xdr:row>3</xdr:row>
      <xdr:rowOff>2209</xdr:rowOff>
    </xdr:to>
    <xdr:cxnSp macro="">
      <xdr:nvCxnSpPr>
        <xdr:cNvPr id="47" name="Прямая соединительная линия 46">
          <a:extLst>
            <a:ext uri="{FF2B5EF4-FFF2-40B4-BE49-F238E27FC236}">
              <a16:creationId xmlns:a16="http://schemas.microsoft.com/office/drawing/2014/main" id="{00000000-0008-0000-0500-00002F000000}"/>
            </a:ext>
          </a:extLst>
        </xdr:cNvPr>
        <xdr:cNvCxnSpPr/>
      </xdr:nvCxnSpPr>
      <xdr:spPr>
        <a:xfrm flipH="1">
          <a:off x="7188994" y="644525"/>
          <a:ext cx="5966" cy="663403"/>
        </a:xfrm>
        <a:prstGeom prst="line">
          <a:avLst/>
        </a:prstGeom>
        <a:ln w="12700"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319881</xdr:colOff>
      <xdr:row>0</xdr:row>
      <xdr:rowOff>651669</xdr:rowOff>
    </xdr:from>
    <xdr:to>
      <xdr:col>14</xdr:col>
      <xdr:colOff>325847</xdr:colOff>
      <xdr:row>3</xdr:row>
      <xdr:rowOff>9353</xdr:rowOff>
    </xdr:to>
    <xdr:cxnSp macro="">
      <xdr:nvCxnSpPr>
        <xdr:cNvPr id="48" name="Прямая соединительная линия 47">
          <a:extLst>
            <a:ext uri="{FF2B5EF4-FFF2-40B4-BE49-F238E27FC236}">
              <a16:creationId xmlns:a16="http://schemas.microsoft.com/office/drawing/2014/main" id="{00000000-0008-0000-0500-000030000000}"/>
            </a:ext>
          </a:extLst>
        </xdr:cNvPr>
        <xdr:cNvCxnSpPr/>
      </xdr:nvCxnSpPr>
      <xdr:spPr>
        <a:xfrm flipH="1">
          <a:off x="7273131" y="651669"/>
          <a:ext cx="5966" cy="663403"/>
        </a:xfrm>
        <a:prstGeom prst="line">
          <a:avLst/>
        </a:prstGeom>
        <a:ln w="12700"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162720</xdr:colOff>
      <xdr:row>0</xdr:row>
      <xdr:rowOff>642938</xdr:rowOff>
    </xdr:from>
    <xdr:to>
      <xdr:col>15</xdr:col>
      <xdr:colOff>51594</xdr:colOff>
      <xdr:row>0</xdr:row>
      <xdr:rowOff>646906</xdr:rowOff>
    </xdr:to>
    <xdr:cxnSp macro="">
      <xdr:nvCxnSpPr>
        <xdr:cNvPr id="49" name="Прямая соединительная линия 48">
          <a:extLst>
            <a:ext uri="{FF2B5EF4-FFF2-40B4-BE49-F238E27FC236}">
              <a16:creationId xmlns:a16="http://schemas.microsoft.com/office/drawing/2014/main" id="{00000000-0008-0000-0500-000031000000}"/>
            </a:ext>
          </a:extLst>
        </xdr:cNvPr>
        <xdr:cNvCxnSpPr/>
      </xdr:nvCxnSpPr>
      <xdr:spPr>
        <a:xfrm flipH="1" flipV="1">
          <a:off x="7115970" y="642938"/>
          <a:ext cx="250030" cy="3968"/>
        </a:xfrm>
        <a:prstGeom prst="line">
          <a:avLst/>
        </a:prstGeom>
        <a:ln w="12700"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149994</xdr:colOff>
      <xdr:row>0</xdr:row>
      <xdr:rowOff>623914</xdr:rowOff>
    </xdr:from>
    <xdr:to>
      <xdr:col>14</xdr:col>
      <xdr:colOff>226194</xdr:colOff>
      <xdr:row>0</xdr:row>
      <xdr:rowOff>666724</xdr:rowOff>
    </xdr:to>
    <xdr:sp macro="" textlink="">
      <xdr:nvSpPr>
        <xdr:cNvPr id="52" name="Равнобедренный треугольник 51">
          <a:extLst>
            <a:ext uri="{FF2B5EF4-FFF2-40B4-BE49-F238E27FC236}">
              <a16:creationId xmlns:a16="http://schemas.microsoft.com/office/drawing/2014/main" id="{00000000-0008-0000-0500-000034000000}"/>
            </a:ext>
          </a:extLst>
        </xdr:cNvPr>
        <xdr:cNvSpPr/>
      </xdr:nvSpPr>
      <xdr:spPr>
        <a:xfrm rot="5400000">
          <a:off x="7119939" y="607219"/>
          <a:ext cx="42810" cy="76200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14</xdr:col>
      <xdr:colOff>357188</xdr:colOff>
      <xdr:row>0</xdr:row>
      <xdr:rowOff>627062</xdr:rowOff>
    </xdr:from>
    <xdr:to>
      <xdr:col>15</xdr:col>
      <xdr:colOff>72232</xdr:colOff>
      <xdr:row>0</xdr:row>
      <xdr:rowOff>669872</xdr:rowOff>
    </xdr:to>
    <xdr:sp macro="" textlink="">
      <xdr:nvSpPr>
        <xdr:cNvPr id="55" name="Равнобедренный треугольник 54">
          <a:extLst>
            <a:ext uri="{FF2B5EF4-FFF2-40B4-BE49-F238E27FC236}">
              <a16:creationId xmlns:a16="http://schemas.microsoft.com/office/drawing/2014/main" id="{00000000-0008-0000-0500-000037000000}"/>
            </a:ext>
          </a:extLst>
        </xdr:cNvPr>
        <xdr:cNvSpPr/>
      </xdr:nvSpPr>
      <xdr:spPr>
        <a:xfrm rot="16200000">
          <a:off x="7327133" y="610367"/>
          <a:ext cx="42810" cy="76200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22</xdr:col>
      <xdr:colOff>10886</xdr:colOff>
      <xdr:row>2</xdr:row>
      <xdr:rowOff>90714</xdr:rowOff>
    </xdr:from>
    <xdr:to>
      <xdr:col>22</xdr:col>
      <xdr:colOff>577466</xdr:colOff>
      <xdr:row>2</xdr:row>
      <xdr:rowOff>91679</xdr:rowOff>
    </xdr:to>
    <xdr:cxnSp macro="">
      <xdr:nvCxnSpPr>
        <xdr:cNvPr id="56" name="Прямая соединительная линия 55">
          <a:extLst>
            <a:ext uri="{FF2B5EF4-FFF2-40B4-BE49-F238E27FC236}">
              <a16:creationId xmlns:a16="http://schemas.microsoft.com/office/drawing/2014/main" id="{00000000-0008-0000-0500-000038000000}"/>
            </a:ext>
          </a:extLst>
        </xdr:cNvPr>
        <xdr:cNvCxnSpPr/>
      </xdr:nvCxnSpPr>
      <xdr:spPr>
        <a:xfrm flipH="1" flipV="1">
          <a:off x="10156372" y="1186543"/>
          <a:ext cx="566580" cy="965"/>
        </a:xfrm>
        <a:prstGeom prst="line">
          <a:avLst/>
        </a:prstGeom>
        <a:ln w="12700"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18143</xdr:colOff>
      <xdr:row>2</xdr:row>
      <xdr:rowOff>130629</xdr:rowOff>
    </xdr:from>
    <xdr:to>
      <xdr:col>22</xdr:col>
      <xdr:colOff>584723</xdr:colOff>
      <xdr:row>2</xdr:row>
      <xdr:rowOff>131594</xdr:rowOff>
    </xdr:to>
    <xdr:cxnSp macro="">
      <xdr:nvCxnSpPr>
        <xdr:cNvPr id="57" name="Прямая соединительная линия 56">
          <a:extLst>
            <a:ext uri="{FF2B5EF4-FFF2-40B4-BE49-F238E27FC236}">
              <a16:creationId xmlns:a16="http://schemas.microsoft.com/office/drawing/2014/main" id="{00000000-0008-0000-0500-000039000000}"/>
            </a:ext>
          </a:extLst>
        </xdr:cNvPr>
        <xdr:cNvCxnSpPr/>
      </xdr:nvCxnSpPr>
      <xdr:spPr>
        <a:xfrm flipH="1" flipV="1">
          <a:off x="10163629" y="1226458"/>
          <a:ext cx="566580" cy="965"/>
        </a:xfrm>
        <a:prstGeom prst="line">
          <a:avLst/>
        </a:prstGeom>
        <a:ln w="12700"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17839</xdr:colOff>
      <xdr:row>5</xdr:row>
      <xdr:rowOff>78919</xdr:rowOff>
    </xdr:from>
    <xdr:to>
      <xdr:col>22</xdr:col>
      <xdr:colOff>584419</xdr:colOff>
      <xdr:row>5</xdr:row>
      <xdr:rowOff>79884</xdr:rowOff>
    </xdr:to>
    <xdr:cxnSp macro="">
      <xdr:nvCxnSpPr>
        <xdr:cNvPr id="58" name="Прямая соединительная линия 57">
          <a:extLst>
            <a:ext uri="{FF2B5EF4-FFF2-40B4-BE49-F238E27FC236}">
              <a16:creationId xmlns:a16="http://schemas.microsoft.com/office/drawing/2014/main" id="{00000000-0008-0000-0500-00003A000000}"/>
            </a:ext>
          </a:extLst>
        </xdr:cNvPr>
        <xdr:cNvCxnSpPr/>
      </xdr:nvCxnSpPr>
      <xdr:spPr>
        <a:xfrm flipH="1" flipV="1">
          <a:off x="10163325" y="1827890"/>
          <a:ext cx="566580" cy="965"/>
        </a:xfrm>
        <a:prstGeom prst="line">
          <a:avLst/>
        </a:prstGeom>
        <a:ln w="12700"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18143</xdr:colOff>
      <xdr:row>5</xdr:row>
      <xdr:rowOff>119744</xdr:rowOff>
    </xdr:from>
    <xdr:to>
      <xdr:col>22</xdr:col>
      <xdr:colOff>584723</xdr:colOff>
      <xdr:row>5</xdr:row>
      <xdr:rowOff>120709</xdr:rowOff>
    </xdr:to>
    <xdr:cxnSp macro="">
      <xdr:nvCxnSpPr>
        <xdr:cNvPr id="59" name="Прямая соединительная линия 58">
          <a:extLst>
            <a:ext uri="{FF2B5EF4-FFF2-40B4-BE49-F238E27FC236}">
              <a16:creationId xmlns:a16="http://schemas.microsoft.com/office/drawing/2014/main" id="{00000000-0008-0000-0500-00003B000000}"/>
            </a:ext>
          </a:extLst>
        </xdr:cNvPr>
        <xdr:cNvCxnSpPr/>
      </xdr:nvCxnSpPr>
      <xdr:spPr>
        <a:xfrm flipH="1" flipV="1">
          <a:off x="10163629" y="1868715"/>
          <a:ext cx="566580" cy="965"/>
        </a:xfrm>
        <a:prstGeom prst="line">
          <a:avLst/>
        </a:prstGeom>
        <a:ln w="12700"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18143</xdr:colOff>
      <xdr:row>8</xdr:row>
      <xdr:rowOff>61685</xdr:rowOff>
    </xdr:from>
    <xdr:to>
      <xdr:col>22</xdr:col>
      <xdr:colOff>584723</xdr:colOff>
      <xdr:row>8</xdr:row>
      <xdr:rowOff>62650</xdr:rowOff>
    </xdr:to>
    <xdr:cxnSp macro="">
      <xdr:nvCxnSpPr>
        <xdr:cNvPr id="60" name="Прямая соединительная линия 59">
          <a:extLst>
            <a:ext uri="{FF2B5EF4-FFF2-40B4-BE49-F238E27FC236}">
              <a16:creationId xmlns:a16="http://schemas.microsoft.com/office/drawing/2014/main" id="{00000000-0008-0000-0500-00003C000000}"/>
            </a:ext>
          </a:extLst>
        </xdr:cNvPr>
        <xdr:cNvCxnSpPr/>
      </xdr:nvCxnSpPr>
      <xdr:spPr>
        <a:xfrm flipH="1" flipV="1">
          <a:off x="10163629" y="2463799"/>
          <a:ext cx="566580" cy="965"/>
        </a:xfrm>
        <a:prstGeom prst="line">
          <a:avLst/>
        </a:prstGeom>
        <a:ln w="12700"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21772</xdr:colOff>
      <xdr:row>8</xdr:row>
      <xdr:rowOff>97972</xdr:rowOff>
    </xdr:from>
    <xdr:to>
      <xdr:col>22</xdr:col>
      <xdr:colOff>588352</xdr:colOff>
      <xdr:row>8</xdr:row>
      <xdr:rowOff>98937</xdr:rowOff>
    </xdr:to>
    <xdr:cxnSp macro="">
      <xdr:nvCxnSpPr>
        <xdr:cNvPr id="61" name="Прямая соединительная линия 60">
          <a:extLst>
            <a:ext uri="{FF2B5EF4-FFF2-40B4-BE49-F238E27FC236}">
              <a16:creationId xmlns:a16="http://schemas.microsoft.com/office/drawing/2014/main" id="{00000000-0008-0000-0500-00003D000000}"/>
            </a:ext>
          </a:extLst>
        </xdr:cNvPr>
        <xdr:cNvCxnSpPr/>
      </xdr:nvCxnSpPr>
      <xdr:spPr>
        <a:xfrm flipH="1" flipV="1">
          <a:off x="10167258" y="2500086"/>
          <a:ext cx="566580" cy="965"/>
        </a:xfrm>
        <a:prstGeom prst="line">
          <a:avLst/>
        </a:prstGeom>
        <a:ln w="12700"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25400</xdr:colOff>
      <xdr:row>11</xdr:row>
      <xdr:rowOff>36286</xdr:rowOff>
    </xdr:from>
    <xdr:to>
      <xdr:col>22</xdr:col>
      <xdr:colOff>591980</xdr:colOff>
      <xdr:row>11</xdr:row>
      <xdr:rowOff>37251</xdr:rowOff>
    </xdr:to>
    <xdr:cxnSp macro="">
      <xdr:nvCxnSpPr>
        <xdr:cNvPr id="62" name="Прямая соединительная линия 61">
          <a:extLst>
            <a:ext uri="{FF2B5EF4-FFF2-40B4-BE49-F238E27FC236}">
              <a16:creationId xmlns:a16="http://schemas.microsoft.com/office/drawing/2014/main" id="{00000000-0008-0000-0500-00003E000000}"/>
            </a:ext>
          </a:extLst>
        </xdr:cNvPr>
        <xdr:cNvCxnSpPr/>
      </xdr:nvCxnSpPr>
      <xdr:spPr>
        <a:xfrm flipH="1" flipV="1">
          <a:off x="10170886" y="3091543"/>
          <a:ext cx="566580" cy="965"/>
        </a:xfrm>
        <a:prstGeom prst="line">
          <a:avLst/>
        </a:prstGeom>
        <a:ln w="12700"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25400</xdr:colOff>
      <xdr:row>11</xdr:row>
      <xdr:rowOff>72571</xdr:rowOff>
    </xdr:from>
    <xdr:to>
      <xdr:col>22</xdr:col>
      <xdr:colOff>591980</xdr:colOff>
      <xdr:row>11</xdr:row>
      <xdr:rowOff>73536</xdr:rowOff>
    </xdr:to>
    <xdr:cxnSp macro="">
      <xdr:nvCxnSpPr>
        <xdr:cNvPr id="63" name="Прямая соединительная линия 62">
          <a:extLst>
            <a:ext uri="{FF2B5EF4-FFF2-40B4-BE49-F238E27FC236}">
              <a16:creationId xmlns:a16="http://schemas.microsoft.com/office/drawing/2014/main" id="{00000000-0008-0000-0500-00003F000000}"/>
            </a:ext>
          </a:extLst>
        </xdr:cNvPr>
        <xdr:cNvCxnSpPr/>
      </xdr:nvCxnSpPr>
      <xdr:spPr>
        <a:xfrm flipH="1" flipV="1">
          <a:off x="10170886" y="3127828"/>
          <a:ext cx="566580" cy="965"/>
        </a:xfrm>
        <a:prstGeom prst="line">
          <a:avLst/>
        </a:prstGeom>
        <a:ln w="12700"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29029</xdr:colOff>
      <xdr:row>14</xdr:row>
      <xdr:rowOff>18143</xdr:rowOff>
    </xdr:from>
    <xdr:to>
      <xdr:col>22</xdr:col>
      <xdr:colOff>595609</xdr:colOff>
      <xdr:row>14</xdr:row>
      <xdr:rowOff>19108</xdr:rowOff>
    </xdr:to>
    <xdr:cxnSp macro="">
      <xdr:nvCxnSpPr>
        <xdr:cNvPr id="64" name="Прямая соединительная линия 63">
          <a:extLst>
            <a:ext uri="{FF2B5EF4-FFF2-40B4-BE49-F238E27FC236}">
              <a16:creationId xmlns:a16="http://schemas.microsoft.com/office/drawing/2014/main" id="{00000000-0008-0000-0500-000040000000}"/>
            </a:ext>
          </a:extLst>
        </xdr:cNvPr>
        <xdr:cNvCxnSpPr/>
      </xdr:nvCxnSpPr>
      <xdr:spPr>
        <a:xfrm flipH="1" flipV="1">
          <a:off x="10174515" y="3726543"/>
          <a:ext cx="566580" cy="965"/>
        </a:xfrm>
        <a:prstGeom prst="line">
          <a:avLst/>
        </a:prstGeom>
        <a:ln w="12700"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29028</xdr:colOff>
      <xdr:row>14</xdr:row>
      <xdr:rowOff>58056</xdr:rowOff>
    </xdr:from>
    <xdr:to>
      <xdr:col>22</xdr:col>
      <xdr:colOff>595608</xdr:colOff>
      <xdr:row>14</xdr:row>
      <xdr:rowOff>59021</xdr:rowOff>
    </xdr:to>
    <xdr:cxnSp macro="">
      <xdr:nvCxnSpPr>
        <xdr:cNvPr id="65" name="Прямая соединительная линия 64">
          <a:extLst>
            <a:ext uri="{FF2B5EF4-FFF2-40B4-BE49-F238E27FC236}">
              <a16:creationId xmlns:a16="http://schemas.microsoft.com/office/drawing/2014/main" id="{00000000-0008-0000-0500-000041000000}"/>
            </a:ext>
          </a:extLst>
        </xdr:cNvPr>
        <xdr:cNvCxnSpPr/>
      </xdr:nvCxnSpPr>
      <xdr:spPr>
        <a:xfrm flipH="1" flipV="1">
          <a:off x="10174514" y="3766456"/>
          <a:ext cx="566580" cy="965"/>
        </a:xfrm>
        <a:prstGeom prst="line">
          <a:avLst/>
        </a:prstGeom>
        <a:ln w="12700"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14514</xdr:colOff>
      <xdr:row>1</xdr:row>
      <xdr:rowOff>141514</xdr:rowOff>
    </xdr:from>
    <xdr:to>
      <xdr:col>22</xdr:col>
      <xdr:colOff>18143</xdr:colOff>
      <xdr:row>3</xdr:row>
      <xdr:rowOff>83456</xdr:rowOff>
    </xdr:to>
    <xdr:cxnSp macro="">
      <xdr:nvCxnSpPr>
        <xdr:cNvPr id="66" name="Прямая соединительная линия 65">
          <a:extLst>
            <a:ext uri="{FF2B5EF4-FFF2-40B4-BE49-F238E27FC236}">
              <a16:creationId xmlns:a16="http://schemas.microsoft.com/office/drawing/2014/main" id="{00000000-0008-0000-0500-000042000000}"/>
            </a:ext>
          </a:extLst>
        </xdr:cNvPr>
        <xdr:cNvCxnSpPr/>
      </xdr:nvCxnSpPr>
      <xdr:spPr>
        <a:xfrm flipH="1">
          <a:off x="10160000" y="1019628"/>
          <a:ext cx="3629" cy="377371"/>
        </a:xfrm>
        <a:prstGeom prst="line">
          <a:avLst/>
        </a:prstGeom>
        <a:ln w="12700"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21771</xdr:colOff>
      <xdr:row>7</xdr:row>
      <xdr:rowOff>97971</xdr:rowOff>
    </xdr:from>
    <xdr:to>
      <xdr:col>22</xdr:col>
      <xdr:colOff>25400</xdr:colOff>
      <xdr:row>9</xdr:row>
      <xdr:rowOff>39913</xdr:rowOff>
    </xdr:to>
    <xdr:cxnSp macro="">
      <xdr:nvCxnSpPr>
        <xdr:cNvPr id="70" name="Прямая соединительная линия 69">
          <a:extLst>
            <a:ext uri="{FF2B5EF4-FFF2-40B4-BE49-F238E27FC236}">
              <a16:creationId xmlns:a16="http://schemas.microsoft.com/office/drawing/2014/main" id="{00000000-0008-0000-0500-000046000000}"/>
            </a:ext>
          </a:extLst>
        </xdr:cNvPr>
        <xdr:cNvCxnSpPr/>
      </xdr:nvCxnSpPr>
      <xdr:spPr>
        <a:xfrm flipH="1">
          <a:off x="10167257" y="2282371"/>
          <a:ext cx="3629" cy="377371"/>
        </a:xfrm>
        <a:prstGeom prst="line">
          <a:avLst/>
        </a:prstGeom>
        <a:ln w="12700"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21771</xdr:colOff>
      <xdr:row>10</xdr:row>
      <xdr:rowOff>83457</xdr:rowOff>
    </xdr:from>
    <xdr:to>
      <xdr:col>22</xdr:col>
      <xdr:colOff>25400</xdr:colOff>
      <xdr:row>12</xdr:row>
      <xdr:rowOff>25400</xdr:rowOff>
    </xdr:to>
    <xdr:cxnSp macro="">
      <xdr:nvCxnSpPr>
        <xdr:cNvPr id="71" name="Прямая соединительная линия 70">
          <a:extLst>
            <a:ext uri="{FF2B5EF4-FFF2-40B4-BE49-F238E27FC236}">
              <a16:creationId xmlns:a16="http://schemas.microsoft.com/office/drawing/2014/main" id="{00000000-0008-0000-0500-000047000000}"/>
            </a:ext>
          </a:extLst>
        </xdr:cNvPr>
        <xdr:cNvCxnSpPr/>
      </xdr:nvCxnSpPr>
      <xdr:spPr>
        <a:xfrm flipH="1">
          <a:off x="10167257" y="2921000"/>
          <a:ext cx="3629" cy="377371"/>
        </a:xfrm>
        <a:prstGeom prst="line">
          <a:avLst/>
        </a:prstGeom>
        <a:ln w="12700"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21772</xdr:colOff>
      <xdr:row>4</xdr:row>
      <xdr:rowOff>123372</xdr:rowOff>
    </xdr:from>
    <xdr:to>
      <xdr:col>22</xdr:col>
      <xdr:colOff>25401</xdr:colOff>
      <xdr:row>6</xdr:row>
      <xdr:rowOff>65314</xdr:rowOff>
    </xdr:to>
    <xdr:cxnSp macro="">
      <xdr:nvCxnSpPr>
        <xdr:cNvPr id="72" name="Прямая соединительная линия 71">
          <a:extLst>
            <a:ext uri="{FF2B5EF4-FFF2-40B4-BE49-F238E27FC236}">
              <a16:creationId xmlns:a16="http://schemas.microsoft.com/office/drawing/2014/main" id="{00000000-0008-0000-0500-000048000000}"/>
            </a:ext>
          </a:extLst>
        </xdr:cNvPr>
        <xdr:cNvCxnSpPr/>
      </xdr:nvCxnSpPr>
      <xdr:spPr>
        <a:xfrm flipH="1">
          <a:off x="10167258" y="1654629"/>
          <a:ext cx="3629" cy="377371"/>
        </a:xfrm>
        <a:prstGeom prst="line">
          <a:avLst/>
        </a:prstGeom>
        <a:ln w="12700"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29028</xdr:colOff>
      <xdr:row>13</xdr:row>
      <xdr:rowOff>47171</xdr:rowOff>
    </xdr:from>
    <xdr:to>
      <xdr:col>22</xdr:col>
      <xdr:colOff>32657</xdr:colOff>
      <xdr:row>14</xdr:row>
      <xdr:rowOff>206828</xdr:rowOff>
    </xdr:to>
    <xdr:cxnSp macro="">
      <xdr:nvCxnSpPr>
        <xdr:cNvPr id="73" name="Прямая соединительная линия 72">
          <a:extLst>
            <a:ext uri="{FF2B5EF4-FFF2-40B4-BE49-F238E27FC236}">
              <a16:creationId xmlns:a16="http://schemas.microsoft.com/office/drawing/2014/main" id="{00000000-0008-0000-0500-000049000000}"/>
            </a:ext>
          </a:extLst>
        </xdr:cNvPr>
        <xdr:cNvCxnSpPr/>
      </xdr:nvCxnSpPr>
      <xdr:spPr>
        <a:xfrm flipH="1">
          <a:off x="10174514" y="3537857"/>
          <a:ext cx="3629" cy="377371"/>
        </a:xfrm>
        <a:prstGeom prst="line">
          <a:avLst/>
        </a:prstGeom>
        <a:ln w="12700"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21</xdr:col>
      <xdr:colOff>638032</xdr:colOff>
      <xdr:row>1</xdr:row>
      <xdr:rowOff>214683</xdr:rowOff>
    </xdr:from>
    <xdr:to>
      <xdr:col>22</xdr:col>
      <xdr:colOff>38585</xdr:colOff>
      <xdr:row>2</xdr:row>
      <xdr:rowOff>74869</xdr:rowOff>
    </xdr:to>
    <xdr:sp macro="" textlink="">
      <xdr:nvSpPr>
        <xdr:cNvPr id="74" name="Равнобедренный треугольник 73">
          <a:extLst>
            <a:ext uri="{FF2B5EF4-FFF2-40B4-BE49-F238E27FC236}">
              <a16:creationId xmlns:a16="http://schemas.microsoft.com/office/drawing/2014/main" id="{00000000-0008-0000-0500-00004A000000}"/>
            </a:ext>
          </a:extLst>
        </xdr:cNvPr>
        <xdr:cNvSpPr/>
      </xdr:nvSpPr>
      <xdr:spPr>
        <a:xfrm rot="10800000">
          <a:off x="10141261" y="1092797"/>
          <a:ext cx="42810" cy="77901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21</xdr:col>
      <xdr:colOff>635001</xdr:colOff>
      <xdr:row>2</xdr:row>
      <xdr:rowOff>145142</xdr:rowOff>
    </xdr:from>
    <xdr:to>
      <xdr:col>22</xdr:col>
      <xdr:colOff>35554</xdr:colOff>
      <xdr:row>3</xdr:row>
      <xdr:rowOff>5329</xdr:rowOff>
    </xdr:to>
    <xdr:sp macro="" textlink="">
      <xdr:nvSpPr>
        <xdr:cNvPr id="75" name="Равнобедренный треугольник 74">
          <a:extLst>
            <a:ext uri="{FF2B5EF4-FFF2-40B4-BE49-F238E27FC236}">
              <a16:creationId xmlns:a16="http://schemas.microsoft.com/office/drawing/2014/main" id="{00000000-0008-0000-0500-00004B000000}"/>
            </a:ext>
          </a:extLst>
        </xdr:cNvPr>
        <xdr:cNvSpPr/>
      </xdr:nvSpPr>
      <xdr:spPr>
        <a:xfrm>
          <a:off x="10138230" y="1240971"/>
          <a:ext cx="42810" cy="77901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22</xdr:col>
      <xdr:colOff>0</xdr:colOff>
      <xdr:row>5</xdr:row>
      <xdr:rowOff>141515</xdr:rowOff>
    </xdr:from>
    <xdr:to>
      <xdr:col>22</xdr:col>
      <xdr:colOff>42810</xdr:colOff>
      <xdr:row>6</xdr:row>
      <xdr:rowOff>1701</xdr:rowOff>
    </xdr:to>
    <xdr:sp macro="" textlink="">
      <xdr:nvSpPr>
        <xdr:cNvPr id="77" name="Равнобедренный треугольник 76">
          <a:extLst>
            <a:ext uri="{FF2B5EF4-FFF2-40B4-BE49-F238E27FC236}">
              <a16:creationId xmlns:a16="http://schemas.microsoft.com/office/drawing/2014/main" id="{00000000-0008-0000-0500-00004D000000}"/>
            </a:ext>
          </a:extLst>
        </xdr:cNvPr>
        <xdr:cNvSpPr/>
      </xdr:nvSpPr>
      <xdr:spPr>
        <a:xfrm>
          <a:off x="10145486" y="1890486"/>
          <a:ext cx="42810" cy="77901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22</xdr:col>
      <xdr:colOff>3628</xdr:colOff>
      <xdr:row>4</xdr:row>
      <xdr:rowOff>199571</xdr:rowOff>
    </xdr:from>
    <xdr:to>
      <xdr:col>22</xdr:col>
      <xdr:colOff>46438</xdr:colOff>
      <xdr:row>5</xdr:row>
      <xdr:rowOff>59758</xdr:rowOff>
    </xdr:to>
    <xdr:sp macro="" textlink="">
      <xdr:nvSpPr>
        <xdr:cNvPr id="78" name="Равнобедренный треугольник 77">
          <a:extLst>
            <a:ext uri="{FF2B5EF4-FFF2-40B4-BE49-F238E27FC236}">
              <a16:creationId xmlns:a16="http://schemas.microsoft.com/office/drawing/2014/main" id="{00000000-0008-0000-0500-00004E000000}"/>
            </a:ext>
          </a:extLst>
        </xdr:cNvPr>
        <xdr:cNvSpPr/>
      </xdr:nvSpPr>
      <xdr:spPr>
        <a:xfrm rot="10800000">
          <a:off x="10149114" y="1730828"/>
          <a:ext cx="42810" cy="77901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22</xdr:col>
      <xdr:colOff>3628</xdr:colOff>
      <xdr:row>7</xdr:row>
      <xdr:rowOff>181429</xdr:rowOff>
    </xdr:from>
    <xdr:to>
      <xdr:col>22</xdr:col>
      <xdr:colOff>46438</xdr:colOff>
      <xdr:row>8</xdr:row>
      <xdr:rowOff>41616</xdr:rowOff>
    </xdr:to>
    <xdr:sp macro="" textlink="">
      <xdr:nvSpPr>
        <xdr:cNvPr id="79" name="Равнобедренный треугольник 78">
          <a:extLst>
            <a:ext uri="{FF2B5EF4-FFF2-40B4-BE49-F238E27FC236}">
              <a16:creationId xmlns:a16="http://schemas.microsoft.com/office/drawing/2014/main" id="{00000000-0008-0000-0500-00004F000000}"/>
            </a:ext>
          </a:extLst>
        </xdr:cNvPr>
        <xdr:cNvSpPr/>
      </xdr:nvSpPr>
      <xdr:spPr>
        <a:xfrm rot="10800000">
          <a:off x="10149114" y="2365829"/>
          <a:ext cx="42810" cy="77901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22</xdr:col>
      <xdr:colOff>0</xdr:colOff>
      <xdr:row>10</xdr:row>
      <xdr:rowOff>145143</xdr:rowOff>
    </xdr:from>
    <xdr:to>
      <xdr:col>22</xdr:col>
      <xdr:colOff>42810</xdr:colOff>
      <xdr:row>11</xdr:row>
      <xdr:rowOff>5330</xdr:rowOff>
    </xdr:to>
    <xdr:sp macro="" textlink="">
      <xdr:nvSpPr>
        <xdr:cNvPr id="81" name="Равнобедренный треугольник 80">
          <a:extLst>
            <a:ext uri="{FF2B5EF4-FFF2-40B4-BE49-F238E27FC236}">
              <a16:creationId xmlns:a16="http://schemas.microsoft.com/office/drawing/2014/main" id="{00000000-0008-0000-0500-000051000000}"/>
            </a:ext>
          </a:extLst>
        </xdr:cNvPr>
        <xdr:cNvSpPr/>
      </xdr:nvSpPr>
      <xdr:spPr>
        <a:xfrm rot="10800000">
          <a:off x="10145486" y="2982686"/>
          <a:ext cx="42810" cy="77901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22</xdr:col>
      <xdr:colOff>10884</xdr:colOff>
      <xdr:row>13</xdr:row>
      <xdr:rowOff>148771</xdr:rowOff>
    </xdr:from>
    <xdr:to>
      <xdr:col>22</xdr:col>
      <xdr:colOff>53694</xdr:colOff>
      <xdr:row>14</xdr:row>
      <xdr:rowOff>8958</xdr:rowOff>
    </xdr:to>
    <xdr:sp macro="" textlink="">
      <xdr:nvSpPr>
        <xdr:cNvPr id="82" name="Равнобедренный треугольник 81">
          <a:extLst>
            <a:ext uri="{FF2B5EF4-FFF2-40B4-BE49-F238E27FC236}">
              <a16:creationId xmlns:a16="http://schemas.microsoft.com/office/drawing/2014/main" id="{00000000-0008-0000-0500-000052000000}"/>
            </a:ext>
          </a:extLst>
        </xdr:cNvPr>
        <xdr:cNvSpPr/>
      </xdr:nvSpPr>
      <xdr:spPr>
        <a:xfrm rot="10800000">
          <a:off x="10156370" y="3639457"/>
          <a:ext cx="42810" cy="77901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21</xdr:col>
      <xdr:colOff>642256</xdr:colOff>
      <xdr:row>8</xdr:row>
      <xdr:rowOff>112487</xdr:rowOff>
    </xdr:from>
    <xdr:to>
      <xdr:col>22</xdr:col>
      <xdr:colOff>42809</xdr:colOff>
      <xdr:row>8</xdr:row>
      <xdr:rowOff>190388</xdr:rowOff>
    </xdr:to>
    <xdr:sp macro="" textlink="">
      <xdr:nvSpPr>
        <xdr:cNvPr id="83" name="Равнобедренный треугольник 82">
          <a:extLst>
            <a:ext uri="{FF2B5EF4-FFF2-40B4-BE49-F238E27FC236}">
              <a16:creationId xmlns:a16="http://schemas.microsoft.com/office/drawing/2014/main" id="{00000000-0008-0000-0500-000053000000}"/>
            </a:ext>
          </a:extLst>
        </xdr:cNvPr>
        <xdr:cNvSpPr/>
      </xdr:nvSpPr>
      <xdr:spPr>
        <a:xfrm>
          <a:off x="10145485" y="2514601"/>
          <a:ext cx="42810" cy="77901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21</xdr:col>
      <xdr:colOff>642256</xdr:colOff>
      <xdr:row>11</xdr:row>
      <xdr:rowOff>94344</xdr:rowOff>
    </xdr:from>
    <xdr:to>
      <xdr:col>22</xdr:col>
      <xdr:colOff>42809</xdr:colOff>
      <xdr:row>11</xdr:row>
      <xdr:rowOff>172245</xdr:rowOff>
    </xdr:to>
    <xdr:sp macro="" textlink="">
      <xdr:nvSpPr>
        <xdr:cNvPr id="84" name="Равнобедренный треугольник 83">
          <a:extLst>
            <a:ext uri="{FF2B5EF4-FFF2-40B4-BE49-F238E27FC236}">
              <a16:creationId xmlns:a16="http://schemas.microsoft.com/office/drawing/2014/main" id="{00000000-0008-0000-0500-000054000000}"/>
            </a:ext>
          </a:extLst>
        </xdr:cNvPr>
        <xdr:cNvSpPr/>
      </xdr:nvSpPr>
      <xdr:spPr>
        <a:xfrm>
          <a:off x="10145485" y="3149601"/>
          <a:ext cx="42810" cy="77901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22</xdr:col>
      <xdr:colOff>7257</xdr:colOff>
      <xdr:row>14</xdr:row>
      <xdr:rowOff>76200</xdr:rowOff>
    </xdr:from>
    <xdr:to>
      <xdr:col>22</xdr:col>
      <xdr:colOff>50067</xdr:colOff>
      <xdr:row>14</xdr:row>
      <xdr:rowOff>154101</xdr:rowOff>
    </xdr:to>
    <xdr:sp macro="" textlink="">
      <xdr:nvSpPr>
        <xdr:cNvPr id="85" name="Равнобедренный треугольник 84">
          <a:extLst>
            <a:ext uri="{FF2B5EF4-FFF2-40B4-BE49-F238E27FC236}">
              <a16:creationId xmlns:a16="http://schemas.microsoft.com/office/drawing/2014/main" id="{00000000-0008-0000-0500-000055000000}"/>
            </a:ext>
          </a:extLst>
        </xdr:cNvPr>
        <xdr:cNvSpPr/>
      </xdr:nvSpPr>
      <xdr:spPr>
        <a:xfrm>
          <a:off x="10152743" y="3784600"/>
          <a:ext cx="42810" cy="77901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21</xdr:col>
      <xdr:colOff>635001</xdr:colOff>
      <xdr:row>5</xdr:row>
      <xdr:rowOff>145142</xdr:rowOff>
    </xdr:from>
    <xdr:to>
      <xdr:col>22</xdr:col>
      <xdr:colOff>35554</xdr:colOff>
      <xdr:row>6</xdr:row>
      <xdr:rowOff>5329</xdr:rowOff>
    </xdr:to>
    <xdr:sp macro="" textlink="">
      <xdr:nvSpPr>
        <xdr:cNvPr id="94" name="Равнобедренный треугольник 93">
          <a:extLst>
            <a:ext uri="{FF2B5EF4-FFF2-40B4-BE49-F238E27FC236}">
              <a16:creationId xmlns:a16="http://schemas.microsoft.com/office/drawing/2014/main" id="{00000000-0008-0000-0500-00005E000000}"/>
            </a:ext>
          </a:extLst>
        </xdr:cNvPr>
        <xdr:cNvSpPr/>
      </xdr:nvSpPr>
      <xdr:spPr>
        <a:xfrm>
          <a:off x="9992180" y="1240971"/>
          <a:ext cx="36460" cy="77901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22</xdr:col>
      <xdr:colOff>13368</xdr:colOff>
      <xdr:row>0</xdr:row>
      <xdr:rowOff>591553</xdr:rowOff>
    </xdr:from>
    <xdr:to>
      <xdr:col>22</xdr:col>
      <xdr:colOff>579948</xdr:colOff>
      <xdr:row>0</xdr:row>
      <xdr:rowOff>592518</xdr:rowOff>
    </xdr:to>
    <xdr:cxnSp macro="">
      <xdr:nvCxnSpPr>
        <xdr:cNvPr id="101" name="Прямая соединительная линия 100">
          <a:extLst>
            <a:ext uri="{FF2B5EF4-FFF2-40B4-BE49-F238E27FC236}">
              <a16:creationId xmlns:a16="http://schemas.microsoft.com/office/drawing/2014/main" id="{00000000-0008-0000-0500-000065000000}"/>
            </a:ext>
          </a:extLst>
        </xdr:cNvPr>
        <xdr:cNvCxnSpPr/>
      </xdr:nvCxnSpPr>
      <xdr:spPr>
        <a:xfrm flipH="1" flipV="1">
          <a:off x="9982868" y="591553"/>
          <a:ext cx="566580" cy="965"/>
        </a:xfrm>
        <a:prstGeom prst="line">
          <a:avLst/>
        </a:prstGeom>
        <a:ln w="12700"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20052</xdr:colOff>
      <xdr:row>0</xdr:row>
      <xdr:rowOff>645026</xdr:rowOff>
    </xdr:from>
    <xdr:to>
      <xdr:col>22</xdr:col>
      <xdr:colOff>586632</xdr:colOff>
      <xdr:row>0</xdr:row>
      <xdr:rowOff>645991</xdr:rowOff>
    </xdr:to>
    <xdr:cxnSp macro="">
      <xdr:nvCxnSpPr>
        <xdr:cNvPr id="102" name="Прямая соединительная линия 101">
          <a:extLst>
            <a:ext uri="{FF2B5EF4-FFF2-40B4-BE49-F238E27FC236}">
              <a16:creationId xmlns:a16="http://schemas.microsoft.com/office/drawing/2014/main" id="{00000000-0008-0000-0500-000066000000}"/>
            </a:ext>
          </a:extLst>
        </xdr:cNvPr>
        <xdr:cNvCxnSpPr/>
      </xdr:nvCxnSpPr>
      <xdr:spPr>
        <a:xfrm flipH="1" flipV="1">
          <a:off x="9989552" y="645026"/>
          <a:ext cx="566580" cy="965"/>
        </a:xfrm>
        <a:prstGeom prst="line">
          <a:avLst/>
        </a:prstGeom>
        <a:ln w="12700"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20053</xdr:colOff>
      <xdr:row>0</xdr:row>
      <xdr:rowOff>454527</xdr:rowOff>
    </xdr:from>
    <xdr:to>
      <xdr:col>22</xdr:col>
      <xdr:colOff>23682</xdr:colOff>
      <xdr:row>0</xdr:row>
      <xdr:rowOff>830942</xdr:rowOff>
    </xdr:to>
    <xdr:cxnSp macro="">
      <xdr:nvCxnSpPr>
        <xdr:cNvPr id="67" name="Прямая соединительная линия 66">
          <a:extLst>
            <a:ext uri="{FF2B5EF4-FFF2-40B4-BE49-F238E27FC236}">
              <a16:creationId xmlns:a16="http://schemas.microsoft.com/office/drawing/2014/main" id="{00000000-0008-0000-0500-000043000000}"/>
            </a:ext>
          </a:extLst>
        </xdr:cNvPr>
        <xdr:cNvCxnSpPr/>
      </xdr:nvCxnSpPr>
      <xdr:spPr>
        <a:xfrm flipH="1">
          <a:off x="9989553" y="454527"/>
          <a:ext cx="3629" cy="376415"/>
        </a:xfrm>
        <a:prstGeom prst="line">
          <a:avLst/>
        </a:prstGeom>
        <a:ln w="12700"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6683</xdr:colOff>
      <xdr:row>0</xdr:row>
      <xdr:rowOff>651710</xdr:rowOff>
    </xdr:from>
    <xdr:to>
      <xdr:col>22</xdr:col>
      <xdr:colOff>41233</xdr:colOff>
      <xdr:row>0</xdr:row>
      <xdr:rowOff>729134</xdr:rowOff>
    </xdr:to>
    <xdr:sp macro="" textlink="">
      <xdr:nvSpPr>
        <xdr:cNvPr id="68" name="Равнобедренный треугольник 67">
          <a:extLst>
            <a:ext uri="{FF2B5EF4-FFF2-40B4-BE49-F238E27FC236}">
              <a16:creationId xmlns:a16="http://schemas.microsoft.com/office/drawing/2014/main" id="{00000000-0008-0000-0500-000044000000}"/>
            </a:ext>
          </a:extLst>
        </xdr:cNvPr>
        <xdr:cNvSpPr/>
      </xdr:nvSpPr>
      <xdr:spPr>
        <a:xfrm>
          <a:off x="9976183" y="651710"/>
          <a:ext cx="34550" cy="77424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22</xdr:col>
      <xdr:colOff>6684</xdr:colOff>
      <xdr:row>0</xdr:row>
      <xdr:rowOff>497974</xdr:rowOff>
    </xdr:from>
    <xdr:to>
      <xdr:col>22</xdr:col>
      <xdr:colOff>41234</xdr:colOff>
      <xdr:row>0</xdr:row>
      <xdr:rowOff>575396</xdr:rowOff>
    </xdr:to>
    <xdr:sp macro="" textlink="">
      <xdr:nvSpPr>
        <xdr:cNvPr id="69" name="Равнобедренный треугольник 68">
          <a:extLst>
            <a:ext uri="{FF2B5EF4-FFF2-40B4-BE49-F238E27FC236}">
              <a16:creationId xmlns:a16="http://schemas.microsoft.com/office/drawing/2014/main" id="{00000000-0008-0000-0500-000045000000}"/>
            </a:ext>
          </a:extLst>
        </xdr:cNvPr>
        <xdr:cNvSpPr/>
      </xdr:nvSpPr>
      <xdr:spPr>
        <a:xfrm rot="10800000">
          <a:off x="9976184" y="497974"/>
          <a:ext cx="34550" cy="77422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22</xdr:col>
      <xdr:colOff>30079</xdr:colOff>
      <xdr:row>16</xdr:row>
      <xdr:rowOff>177132</xdr:rowOff>
    </xdr:from>
    <xdr:to>
      <xdr:col>22</xdr:col>
      <xdr:colOff>596659</xdr:colOff>
      <xdr:row>16</xdr:row>
      <xdr:rowOff>178097</xdr:rowOff>
    </xdr:to>
    <xdr:cxnSp macro="">
      <xdr:nvCxnSpPr>
        <xdr:cNvPr id="76" name="Прямая соединительная линия 75">
          <a:extLst>
            <a:ext uri="{FF2B5EF4-FFF2-40B4-BE49-F238E27FC236}">
              <a16:creationId xmlns:a16="http://schemas.microsoft.com/office/drawing/2014/main" id="{00000000-0008-0000-0500-00004C000000}"/>
            </a:ext>
          </a:extLst>
        </xdr:cNvPr>
        <xdr:cNvCxnSpPr/>
      </xdr:nvCxnSpPr>
      <xdr:spPr>
        <a:xfrm flipH="1" flipV="1">
          <a:off x="9999579" y="4311316"/>
          <a:ext cx="566580" cy="965"/>
        </a:xfrm>
        <a:prstGeom prst="line">
          <a:avLst/>
        </a:prstGeom>
        <a:ln w="12700"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30079</xdr:colOff>
      <xdr:row>17</xdr:row>
      <xdr:rowOff>36764</xdr:rowOff>
    </xdr:from>
    <xdr:to>
      <xdr:col>22</xdr:col>
      <xdr:colOff>596659</xdr:colOff>
      <xdr:row>17</xdr:row>
      <xdr:rowOff>37729</xdr:rowOff>
    </xdr:to>
    <xdr:cxnSp macro="">
      <xdr:nvCxnSpPr>
        <xdr:cNvPr id="80" name="Прямая соединительная линия 79">
          <a:extLst>
            <a:ext uri="{FF2B5EF4-FFF2-40B4-BE49-F238E27FC236}">
              <a16:creationId xmlns:a16="http://schemas.microsoft.com/office/drawing/2014/main" id="{00000000-0008-0000-0500-000050000000}"/>
            </a:ext>
          </a:extLst>
        </xdr:cNvPr>
        <xdr:cNvCxnSpPr/>
      </xdr:nvCxnSpPr>
      <xdr:spPr>
        <a:xfrm flipH="1" flipV="1">
          <a:off x="9999579" y="4354764"/>
          <a:ext cx="566580" cy="965"/>
        </a:xfrm>
        <a:prstGeom prst="line">
          <a:avLst/>
        </a:prstGeom>
        <a:ln w="12700"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33421</xdr:colOff>
      <xdr:row>16</xdr:row>
      <xdr:rowOff>3343</xdr:rowOff>
    </xdr:from>
    <xdr:to>
      <xdr:col>22</xdr:col>
      <xdr:colOff>37050</xdr:colOff>
      <xdr:row>18</xdr:row>
      <xdr:rowOff>12605</xdr:rowOff>
    </xdr:to>
    <xdr:cxnSp macro="">
      <xdr:nvCxnSpPr>
        <xdr:cNvPr id="86" name="Прямая соединительная линия 85">
          <a:extLst>
            <a:ext uri="{FF2B5EF4-FFF2-40B4-BE49-F238E27FC236}">
              <a16:creationId xmlns:a16="http://schemas.microsoft.com/office/drawing/2014/main" id="{00000000-0008-0000-0500-000056000000}"/>
            </a:ext>
          </a:extLst>
        </xdr:cNvPr>
        <xdr:cNvCxnSpPr/>
      </xdr:nvCxnSpPr>
      <xdr:spPr>
        <a:xfrm flipH="1">
          <a:off x="10002921" y="4137527"/>
          <a:ext cx="3629" cy="376894"/>
        </a:xfrm>
        <a:prstGeom prst="line">
          <a:avLst/>
        </a:prstGeom>
        <a:ln w="12700"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13368</xdr:colOff>
      <xdr:row>16</xdr:row>
      <xdr:rowOff>90237</xdr:rowOff>
    </xdr:from>
    <xdr:to>
      <xdr:col>22</xdr:col>
      <xdr:colOff>56178</xdr:colOff>
      <xdr:row>16</xdr:row>
      <xdr:rowOff>167661</xdr:rowOff>
    </xdr:to>
    <xdr:sp macro="" textlink="">
      <xdr:nvSpPr>
        <xdr:cNvPr id="87" name="Равнобедренный треугольник 86">
          <a:extLst>
            <a:ext uri="{FF2B5EF4-FFF2-40B4-BE49-F238E27FC236}">
              <a16:creationId xmlns:a16="http://schemas.microsoft.com/office/drawing/2014/main" id="{00000000-0008-0000-0500-000057000000}"/>
            </a:ext>
          </a:extLst>
        </xdr:cNvPr>
        <xdr:cNvSpPr/>
      </xdr:nvSpPr>
      <xdr:spPr>
        <a:xfrm rot="10800000">
          <a:off x="9982868" y="4224421"/>
          <a:ext cx="42810" cy="77424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22</xdr:col>
      <xdr:colOff>10026</xdr:colOff>
      <xdr:row>17</xdr:row>
      <xdr:rowOff>50132</xdr:rowOff>
    </xdr:from>
    <xdr:to>
      <xdr:col>22</xdr:col>
      <xdr:colOff>52836</xdr:colOff>
      <xdr:row>17</xdr:row>
      <xdr:rowOff>128033</xdr:rowOff>
    </xdr:to>
    <xdr:sp macro="" textlink="">
      <xdr:nvSpPr>
        <xdr:cNvPr id="88" name="Равнобедренный треугольник 87">
          <a:extLst>
            <a:ext uri="{FF2B5EF4-FFF2-40B4-BE49-F238E27FC236}">
              <a16:creationId xmlns:a16="http://schemas.microsoft.com/office/drawing/2014/main" id="{00000000-0008-0000-0500-000058000000}"/>
            </a:ext>
          </a:extLst>
        </xdr:cNvPr>
        <xdr:cNvSpPr/>
      </xdr:nvSpPr>
      <xdr:spPr>
        <a:xfrm>
          <a:off x="9979526" y="4368132"/>
          <a:ext cx="42810" cy="77901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22</xdr:col>
      <xdr:colOff>642364</xdr:colOff>
      <xdr:row>0</xdr:row>
      <xdr:rowOff>250369</xdr:rowOff>
    </xdr:from>
    <xdr:to>
      <xdr:col>23</xdr:col>
      <xdr:colOff>0</xdr:colOff>
      <xdr:row>0</xdr:row>
      <xdr:rowOff>593910</xdr:rowOff>
    </xdr:to>
    <xdr:cxnSp macro="">
      <xdr:nvCxnSpPr>
        <xdr:cNvPr id="89" name="Прямая соединительная линия 88">
          <a:extLst>
            <a:ext uri="{FF2B5EF4-FFF2-40B4-BE49-F238E27FC236}">
              <a16:creationId xmlns:a16="http://schemas.microsoft.com/office/drawing/2014/main" id="{00000000-0008-0000-0500-000059000000}"/>
            </a:ext>
          </a:extLst>
        </xdr:cNvPr>
        <xdr:cNvCxnSpPr/>
      </xdr:nvCxnSpPr>
      <xdr:spPr>
        <a:xfrm>
          <a:off x="13144393" y="250369"/>
          <a:ext cx="107" cy="343541"/>
        </a:xfrm>
        <a:prstGeom prst="line">
          <a:avLst/>
        </a:prstGeom>
        <a:ln w="12700"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472473</xdr:colOff>
      <xdr:row>0</xdr:row>
      <xdr:rowOff>252689</xdr:rowOff>
    </xdr:from>
    <xdr:to>
      <xdr:col>23</xdr:col>
      <xdr:colOff>102025</xdr:colOff>
      <xdr:row>0</xdr:row>
      <xdr:rowOff>253894</xdr:rowOff>
    </xdr:to>
    <xdr:cxnSp macro="">
      <xdr:nvCxnSpPr>
        <xdr:cNvPr id="91" name="Прямая соединительная линия 90">
          <a:extLst>
            <a:ext uri="{FF2B5EF4-FFF2-40B4-BE49-F238E27FC236}">
              <a16:creationId xmlns:a16="http://schemas.microsoft.com/office/drawing/2014/main" id="{00000000-0008-0000-0500-00005B000000}"/>
            </a:ext>
          </a:extLst>
        </xdr:cNvPr>
        <xdr:cNvCxnSpPr/>
      </xdr:nvCxnSpPr>
      <xdr:spPr>
        <a:xfrm>
          <a:off x="12974502" y="252689"/>
          <a:ext cx="272023" cy="1205"/>
        </a:xfrm>
        <a:prstGeom prst="line">
          <a:avLst/>
        </a:prstGeom>
        <a:ln w="12700"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578971</xdr:colOff>
      <xdr:row>0</xdr:row>
      <xdr:rowOff>265206</xdr:rowOff>
    </xdr:from>
    <xdr:to>
      <xdr:col>22</xdr:col>
      <xdr:colOff>582706</xdr:colOff>
      <xdr:row>0</xdr:row>
      <xdr:rowOff>586441</xdr:rowOff>
    </xdr:to>
    <xdr:cxnSp macro="">
      <xdr:nvCxnSpPr>
        <xdr:cNvPr id="92" name="Прямая соединительная линия 91">
          <a:extLst>
            <a:ext uri="{FF2B5EF4-FFF2-40B4-BE49-F238E27FC236}">
              <a16:creationId xmlns:a16="http://schemas.microsoft.com/office/drawing/2014/main" id="{00000000-0008-0000-0500-00005C000000}"/>
            </a:ext>
          </a:extLst>
        </xdr:cNvPr>
        <xdr:cNvCxnSpPr/>
      </xdr:nvCxnSpPr>
      <xdr:spPr>
        <a:xfrm flipH="1">
          <a:off x="13081000" y="265206"/>
          <a:ext cx="3735" cy="321235"/>
        </a:xfrm>
        <a:prstGeom prst="line">
          <a:avLst/>
        </a:prstGeom>
        <a:ln w="12700"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494886</xdr:colOff>
      <xdr:row>0</xdr:row>
      <xdr:rowOff>235415</xdr:rowOff>
    </xdr:from>
    <xdr:to>
      <xdr:col>22</xdr:col>
      <xdr:colOff>572308</xdr:colOff>
      <xdr:row>0</xdr:row>
      <xdr:rowOff>269965</xdr:rowOff>
    </xdr:to>
    <xdr:sp macro="" textlink="">
      <xdr:nvSpPr>
        <xdr:cNvPr id="93" name="Равнобедренный треугольник 92">
          <a:extLst>
            <a:ext uri="{FF2B5EF4-FFF2-40B4-BE49-F238E27FC236}">
              <a16:creationId xmlns:a16="http://schemas.microsoft.com/office/drawing/2014/main" id="{00000000-0008-0000-0500-00005D000000}"/>
            </a:ext>
          </a:extLst>
        </xdr:cNvPr>
        <xdr:cNvSpPr/>
      </xdr:nvSpPr>
      <xdr:spPr>
        <a:xfrm rot="5400000">
          <a:off x="13018351" y="213979"/>
          <a:ext cx="34550" cy="77422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23</xdr:col>
      <xdr:colOff>10901</xdr:colOff>
      <xdr:row>0</xdr:row>
      <xdr:rowOff>239152</xdr:rowOff>
    </xdr:from>
    <xdr:to>
      <xdr:col>23</xdr:col>
      <xdr:colOff>88325</xdr:colOff>
      <xdr:row>0</xdr:row>
      <xdr:rowOff>273702</xdr:rowOff>
    </xdr:to>
    <xdr:sp macro="" textlink="">
      <xdr:nvSpPr>
        <xdr:cNvPr id="95" name="Равнобедренный треугольник 94">
          <a:extLst>
            <a:ext uri="{FF2B5EF4-FFF2-40B4-BE49-F238E27FC236}">
              <a16:creationId xmlns:a16="http://schemas.microsoft.com/office/drawing/2014/main" id="{00000000-0008-0000-0500-00005F000000}"/>
            </a:ext>
          </a:extLst>
        </xdr:cNvPr>
        <xdr:cNvSpPr/>
      </xdr:nvSpPr>
      <xdr:spPr>
        <a:xfrm rot="16200000">
          <a:off x="13176838" y="217715"/>
          <a:ext cx="34550" cy="77424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26</xdr:col>
      <xdr:colOff>268941</xdr:colOff>
      <xdr:row>0</xdr:row>
      <xdr:rowOff>257735</xdr:rowOff>
    </xdr:from>
    <xdr:to>
      <xdr:col>26</xdr:col>
      <xdr:colOff>270535</xdr:colOff>
      <xdr:row>0</xdr:row>
      <xdr:rowOff>595306</xdr:rowOff>
    </xdr:to>
    <xdr:cxnSp macro="">
      <xdr:nvCxnSpPr>
        <xdr:cNvPr id="103" name="Прямая соединительная линия 102">
          <a:extLst>
            <a:ext uri="{FF2B5EF4-FFF2-40B4-BE49-F238E27FC236}">
              <a16:creationId xmlns:a16="http://schemas.microsoft.com/office/drawing/2014/main" id="{00000000-0008-0000-0500-000067000000}"/>
            </a:ext>
          </a:extLst>
        </xdr:cNvPr>
        <xdr:cNvCxnSpPr/>
      </xdr:nvCxnSpPr>
      <xdr:spPr>
        <a:xfrm>
          <a:off x="15340853" y="257735"/>
          <a:ext cx="1594" cy="337571"/>
        </a:xfrm>
        <a:prstGeom prst="line">
          <a:avLst/>
        </a:prstGeom>
        <a:ln w="12700"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26</xdr:col>
      <xdr:colOff>112181</xdr:colOff>
      <xdr:row>0</xdr:row>
      <xdr:rowOff>256425</xdr:rowOff>
    </xdr:from>
    <xdr:to>
      <xdr:col>26</xdr:col>
      <xdr:colOff>383990</xdr:colOff>
      <xdr:row>0</xdr:row>
      <xdr:rowOff>257630</xdr:rowOff>
    </xdr:to>
    <xdr:cxnSp macro="">
      <xdr:nvCxnSpPr>
        <xdr:cNvPr id="104" name="Прямая соединительная линия 103">
          <a:extLst>
            <a:ext uri="{FF2B5EF4-FFF2-40B4-BE49-F238E27FC236}">
              <a16:creationId xmlns:a16="http://schemas.microsoft.com/office/drawing/2014/main" id="{00000000-0008-0000-0500-000068000000}"/>
            </a:ext>
          </a:extLst>
        </xdr:cNvPr>
        <xdr:cNvCxnSpPr/>
      </xdr:nvCxnSpPr>
      <xdr:spPr>
        <a:xfrm>
          <a:off x="15184093" y="256425"/>
          <a:ext cx="271809" cy="1205"/>
        </a:xfrm>
        <a:prstGeom prst="line">
          <a:avLst/>
        </a:prstGeom>
        <a:ln w="12700"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26</xdr:col>
      <xdr:colOff>216646</xdr:colOff>
      <xdr:row>0</xdr:row>
      <xdr:rowOff>250266</xdr:rowOff>
    </xdr:from>
    <xdr:to>
      <xdr:col>26</xdr:col>
      <xdr:colOff>220382</xdr:colOff>
      <xdr:row>0</xdr:row>
      <xdr:rowOff>601383</xdr:rowOff>
    </xdr:to>
    <xdr:cxnSp macro="">
      <xdr:nvCxnSpPr>
        <xdr:cNvPr id="105" name="Прямая соединительная линия 104">
          <a:extLst>
            <a:ext uri="{FF2B5EF4-FFF2-40B4-BE49-F238E27FC236}">
              <a16:creationId xmlns:a16="http://schemas.microsoft.com/office/drawing/2014/main" id="{00000000-0008-0000-0500-000069000000}"/>
            </a:ext>
          </a:extLst>
        </xdr:cNvPr>
        <xdr:cNvCxnSpPr/>
      </xdr:nvCxnSpPr>
      <xdr:spPr>
        <a:xfrm flipH="1">
          <a:off x="15288558" y="250266"/>
          <a:ext cx="3736" cy="351117"/>
        </a:xfrm>
        <a:prstGeom prst="line">
          <a:avLst/>
        </a:prstGeom>
        <a:ln w="12700"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26</xdr:col>
      <xdr:colOff>131180</xdr:colOff>
      <xdr:row>0</xdr:row>
      <xdr:rowOff>239150</xdr:rowOff>
    </xdr:from>
    <xdr:to>
      <xdr:col>26</xdr:col>
      <xdr:colOff>208602</xdr:colOff>
      <xdr:row>0</xdr:row>
      <xdr:rowOff>273700</xdr:rowOff>
    </xdr:to>
    <xdr:sp macro="" textlink="">
      <xdr:nvSpPr>
        <xdr:cNvPr id="106" name="Равнобедренный треугольник 105">
          <a:extLst>
            <a:ext uri="{FF2B5EF4-FFF2-40B4-BE49-F238E27FC236}">
              <a16:creationId xmlns:a16="http://schemas.microsoft.com/office/drawing/2014/main" id="{00000000-0008-0000-0500-00006A000000}"/>
            </a:ext>
          </a:extLst>
        </xdr:cNvPr>
        <xdr:cNvSpPr/>
      </xdr:nvSpPr>
      <xdr:spPr>
        <a:xfrm rot="5400000">
          <a:off x="15224528" y="217714"/>
          <a:ext cx="34550" cy="77422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26</xdr:col>
      <xdr:colOff>273857</xdr:colOff>
      <xdr:row>0</xdr:row>
      <xdr:rowOff>239152</xdr:rowOff>
    </xdr:from>
    <xdr:to>
      <xdr:col>26</xdr:col>
      <xdr:colOff>351281</xdr:colOff>
      <xdr:row>0</xdr:row>
      <xdr:rowOff>273702</xdr:rowOff>
    </xdr:to>
    <xdr:sp macro="" textlink="">
      <xdr:nvSpPr>
        <xdr:cNvPr id="107" name="Равнобедренный треугольник 106">
          <a:extLst>
            <a:ext uri="{FF2B5EF4-FFF2-40B4-BE49-F238E27FC236}">
              <a16:creationId xmlns:a16="http://schemas.microsoft.com/office/drawing/2014/main" id="{00000000-0008-0000-0500-00006B000000}"/>
            </a:ext>
          </a:extLst>
        </xdr:cNvPr>
        <xdr:cNvSpPr/>
      </xdr:nvSpPr>
      <xdr:spPr>
        <a:xfrm rot="16200000">
          <a:off x="15367206" y="217715"/>
          <a:ext cx="34550" cy="77424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26</xdr:col>
      <xdr:colOff>243116</xdr:colOff>
      <xdr:row>0</xdr:row>
      <xdr:rowOff>591457</xdr:rowOff>
    </xdr:from>
    <xdr:to>
      <xdr:col>27</xdr:col>
      <xdr:colOff>167438</xdr:colOff>
      <xdr:row>0</xdr:row>
      <xdr:rowOff>592422</xdr:rowOff>
    </xdr:to>
    <xdr:cxnSp macro="">
      <xdr:nvCxnSpPr>
        <xdr:cNvPr id="90" name="Прямая соединительная линия 89">
          <a:extLst>
            <a:ext uri="{FF2B5EF4-FFF2-40B4-BE49-F238E27FC236}">
              <a16:creationId xmlns:a16="http://schemas.microsoft.com/office/drawing/2014/main" id="{00000000-0008-0000-0500-00005A000000}"/>
            </a:ext>
          </a:extLst>
        </xdr:cNvPr>
        <xdr:cNvCxnSpPr/>
      </xdr:nvCxnSpPr>
      <xdr:spPr>
        <a:xfrm flipH="1" flipV="1">
          <a:off x="15327087" y="591457"/>
          <a:ext cx="566580" cy="965"/>
        </a:xfrm>
        <a:prstGeom prst="line">
          <a:avLst/>
        </a:prstGeom>
        <a:ln w="12700"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26</xdr:col>
      <xdr:colOff>254000</xdr:colOff>
      <xdr:row>2</xdr:row>
      <xdr:rowOff>97972</xdr:rowOff>
    </xdr:from>
    <xdr:to>
      <xdr:col>27</xdr:col>
      <xdr:colOff>178322</xdr:colOff>
      <xdr:row>2</xdr:row>
      <xdr:rowOff>98937</xdr:rowOff>
    </xdr:to>
    <xdr:cxnSp macro="">
      <xdr:nvCxnSpPr>
        <xdr:cNvPr id="96" name="Прямая соединительная линия 95">
          <a:extLst>
            <a:ext uri="{FF2B5EF4-FFF2-40B4-BE49-F238E27FC236}">
              <a16:creationId xmlns:a16="http://schemas.microsoft.com/office/drawing/2014/main" id="{00000000-0008-0000-0500-000060000000}"/>
            </a:ext>
          </a:extLst>
        </xdr:cNvPr>
        <xdr:cNvCxnSpPr/>
      </xdr:nvCxnSpPr>
      <xdr:spPr>
        <a:xfrm flipH="1" flipV="1">
          <a:off x="15337971" y="1193801"/>
          <a:ext cx="566580" cy="965"/>
        </a:xfrm>
        <a:prstGeom prst="line">
          <a:avLst/>
        </a:prstGeom>
        <a:ln w="12700"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27</xdr:col>
      <xdr:colOff>176893</xdr:colOff>
      <xdr:row>0</xdr:row>
      <xdr:rowOff>584200</xdr:rowOff>
    </xdr:from>
    <xdr:to>
      <xdr:col>27</xdr:col>
      <xdr:colOff>180521</xdr:colOff>
      <xdr:row>2</xdr:row>
      <xdr:rowOff>101601</xdr:rowOff>
    </xdr:to>
    <xdr:cxnSp macro="">
      <xdr:nvCxnSpPr>
        <xdr:cNvPr id="97" name="Прямая соединительная линия 96">
          <a:extLst>
            <a:ext uri="{FF2B5EF4-FFF2-40B4-BE49-F238E27FC236}">
              <a16:creationId xmlns:a16="http://schemas.microsoft.com/office/drawing/2014/main" id="{00000000-0008-0000-0500-000061000000}"/>
            </a:ext>
          </a:extLst>
        </xdr:cNvPr>
        <xdr:cNvCxnSpPr/>
      </xdr:nvCxnSpPr>
      <xdr:spPr>
        <a:xfrm flipH="1">
          <a:off x="15880443" y="584200"/>
          <a:ext cx="3628" cy="609601"/>
        </a:xfrm>
        <a:prstGeom prst="line">
          <a:avLst/>
        </a:prstGeom>
        <a:ln w="12700"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27</xdr:col>
      <xdr:colOff>162379</xdr:colOff>
      <xdr:row>0</xdr:row>
      <xdr:rowOff>602343</xdr:rowOff>
    </xdr:from>
    <xdr:to>
      <xdr:col>27</xdr:col>
      <xdr:colOff>196929</xdr:colOff>
      <xdr:row>0</xdr:row>
      <xdr:rowOff>679767</xdr:rowOff>
    </xdr:to>
    <xdr:sp macro="" textlink="">
      <xdr:nvSpPr>
        <xdr:cNvPr id="98" name="Равнобедренный треугольник 97">
          <a:extLst>
            <a:ext uri="{FF2B5EF4-FFF2-40B4-BE49-F238E27FC236}">
              <a16:creationId xmlns:a16="http://schemas.microsoft.com/office/drawing/2014/main" id="{00000000-0008-0000-0500-000062000000}"/>
            </a:ext>
          </a:extLst>
        </xdr:cNvPr>
        <xdr:cNvSpPr/>
      </xdr:nvSpPr>
      <xdr:spPr>
        <a:xfrm>
          <a:off x="15865929" y="602343"/>
          <a:ext cx="34550" cy="77424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27</xdr:col>
      <xdr:colOff>158751</xdr:colOff>
      <xdr:row>2</xdr:row>
      <xdr:rowOff>3628</xdr:rowOff>
    </xdr:from>
    <xdr:to>
      <xdr:col>27</xdr:col>
      <xdr:colOff>193301</xdr:colOff>
      <xdr:row>2</xdr:row>
      <xdr:rowOff>81050</xdr:rowOff>
    </xdr:to>
    <xdr:sp macro="" textlink="">
      <xdr:nvSpPr>
        <xdr:cNvPr id="99" name="Равнобедренный треугольник 98">
          <a:extLst>
            <a:ext uri="{FF2B5EF4-FFF2-40B4-BE49-F238E27FC236}">
              <a16:creationId xmlns:a16="http://schemas.microsoft.com/office/drawing/2014/main" id="{00000000-0008-0000-0500-000063000000}"/>
            </a:ext>
          </a:extLst>
        </xdr:cNvPr>
        <xdr:cNvSpPr/>
      </xdr:nvSpPr>
      <xdr:spPr>
        <a:xfrm rot="10800000">
          <a:off x="15862301" y="1095828"/>
          <a:ext cx="34550" cy="77422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26</xdr:col>
      <xdr:colOff>243115</xdr:colOff>
      <xdr:row>2</xdr:row>
      <xdr:rowOff>126999</xdr:rowOff>
    </xdr:from>
    <xdr:to>
      <xdr:col>27</xdr:col>
      <xdr:colOff>167437</xdr:colOff>
      <xdr:row>2</xdr:row>
      <xdr:rowOff>127964</xdr:rowOff>
    </xdr:to>
    <xdr:cxnSp macro="">
      <xdr:nvCxnSpPr>
        <xdr:cNvPr id="100" name="Прямая соединительная линия 99">
          <a:extLst>
            <a:ext uri="{FF2B5EF4-FFF2-40B4-BE49-F238E27FC236}">
              <a16:creationId xmlns:a16="http://schemas.microsoft.com/office/drawing/2014/main" id="{00000000-0008-0000-0500-000064000000}"/>
            </a:ext>
          </a:extLst>
        </xdr:cNvPr>
        <xdr:cNvCxnSpPr/>
      </xdr:nvCxnSpPr>
      <xdr:spPr>
        <a:xfrm flipH="1" flipV="1">
          <a:off x="15327086" y="1222828"/>
          <a:ext cx="566580" cy="965"/>
        </a:xfrm>
        <a:prstGeom prst="line">
          <a:avLst/>
        </a:prstGeom>
        <a:ln w="12700"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26</xdr:col>
      <xdr:colOff>257630</xdr:colOff>
      <xdr:row>5</xdr:row>
      <xdr:rowOff>68943</xdr:rowOff>
    </xdr:from>
    <xdr:to>
      <xdr:col>27</xdr:col>
      <xdr:colOff>181952</xdr:colOff>
      <xdr:row>5</xdr:row>
      <xdr:rowOff>69908</xdr:rowOff>
    </xdr:to>
    <xdr:cxnSp macro="">
      <xdr:nvCxnSpPr>
        <xdr:cNvPr id="108" name="Прямая соединительная линия 107">
          <a:extLst>
            <a:ext uri="{FF2B5EF4-FFF2-40B4-BE49-F238E27FC236}">
              <a16:creationId xmlns:a16="http://schemas.microsoft.com/office/drawing/2014/main" id="{00000000-0008-0000-0500-00006C000000}"/>
            </a:ext>
          </a:extLst>
        </xdr:cNvPr>
        <xdr:cNvCxnSpPr/>
      </xdr:nvCxnSpPr>
      <xdr:spPr>
        <a:xfrm flipH="1" flipV="1">
          <a:off x="15341601" y="1817914"/>
          <a:ext cx="566580" cy="965"/>
        </a:xfrm>
        <a:prstGeom prst="line">
          <a:avLst/>
        </a:prstGeom>
        <a:ln w="12700"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27</xdr:col>
      <xdr:colOff>170543</xdr:colOff>
      <xdr:row>2</xdr:row>
      <xdr:rowOff>119742</xdr:rowOff>
    </xdr:from>
    <xdr:to>
      <xdr:col>27</xdr:col>
      <xdr:colOff>174171</xdr:colOff>
      <xdr:row>5</xdr:row>
      <xdr:rowOff>79830</xdr:rowOff>
    </xdr:to>
    <xdr:cxnSp macro="">
      <xdr:nvCxnSpPr>
        <xdr:cNvPr id="109" name="Прямая соединительная линия 108">
          <a:extLst>
            <a:ext uri="{FF2B5EF4-FFF2-40B4-BE49-F238E27FC236}">
              <a16:creationId xmlns:a16="http://schemas.microsoft.com/office/drawing/2014/main" id="{00000000-0008-0000-0500-00006D000000}"/>
            </a:ext>
          </a:extLst>
        </xdr:cNvPr>
        <xdr:cNvCxnSpPr/>
      </xdr:nvCxnSpPr>
      <xdr:spPr>
        <a:xfrm flipH="1">
          <a:off x="15896772" y="1215571"/>
          <a:ext cx="3628" cy="613230"/>
        </a:xfrm>
        <a:prstGeom prst="line">
          <a:avLst/>
        </a:prstGeom>
        <a:ln w="12700"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27</xdr:col>
      <xdr:colOff>152399</xdr:colOff>
      <xdr:row>4</xdr:row>
      <xdr:rowOff>214086</xdr:rowOff>
    </xdr:from>
    <xdr:to>
      <xdr:col>27</xdr:col>
      <xdr:colOff>186949</xdr:colOff>
      <xdr:row>5</xdr:row>
      <xdr:rowOff>73794</xdr:rowOff>
    </xdr:to>
    <xdr:sp macro="" textlink="">
      <xdr:nvSpPr>
        <xdr:cNvPr id="110" name="Равнобедренный треугольник 109">
          <a:extLst>
            <a:ext uri="{FF2B5EF4-FFF2-40B4-BE49-F238E27FC236}">
              <a16:creationId xmlns:a16="http://schemas.microsoft.com/office/drawing/2014/main" id="{00000000-0008-0000-0500-00006E000000}"/>
            </a:ext>
          </a:extLst>
        </xdr:cNvPr>
        <xdr:cNvSpPr/>
      </xdr:nvSpPr>
      <xdr:spPr>
        <a:xfrm rot="10800000">
          <a:off x="15878628" y="1745343"/>
          <a:ext cx="34550" cy="77422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27</xdr:col>
      <xdr:colOff>159657</xdr:colOff>
      <xdr:row>2</xdr:row>
      <xdr:rowOff>134257</xdr:rowOff>
    </xdr:from>
    <xdr:to>
      <xdr:col>27</xdr:col>
      <xdr:colOff>194207</xdr:colOff>
      <xdr:row>2</xdr:row>
      <xdr:rowOff>211681</xdr:rowOff>
    </xdr:to>
    <xdr:sp macro="" textlink="">
      <xdr:nvSpPr>
        <xdr:cNvPr id="111" name="Равнобедренный треугольник 110">
          <a:extLst>
            <a:ext uri="{FF2B5EF4-FFF2-40B4-BE49-F238E27FC236}">
              <a16:creationId xmlns:a16="http://schemas.microsoft.com/office/drawing/2014/main" id="{00000000-0008-0000-0500-00006F000000}"/>
            </a:ext>
          </a:extLst>
        </xdr:cNvPr>
        <xdr:cNvSpPr/>
      </xdr:nvSpPr>
      <xdr:spPr>
        <a:xfrm>
          <a:off x="15885886" y="1230086"/>
          <a:ext cx="34550" cy="77424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26</xdr:col>
      <xdr:colOff>254001</xdr:colOff>
      <xdr:row>5</xdr:row>
      <xdr:rowOff>116114</xdr:rowOff>
    </xdr:from>
    <xdr:to>
      <xdr:col>27</xdr:col>
      <xdr:colOff>178323</xdr:colOff>
      <xdr:row>5</xdr:row>
      <xdr:rowOff>117079</xdr:rowOff>
    </xdr:to>
    <xdr:cxnSp macro="">
      <xdr:nvCxnSpPr>
        <xdr:cNvPr id="112" name="Прямая соединительная линия 111">
          <a:extLst>
            <a:ext uri="{FF2B5EF4-FFF2-40B4-BE49-F238E27FC236}">
              <a16:creationId xmlns:a16="http://schemas.microsoft.com/office/drawing/2014/main" id="{00000000-0008-0000-0500-000070000000}"/>
            </a:ext>
          </a:extLst>
        </xdr:cNvPr>
        <xdr:cNvCxnSpPr/>
      </xdr:nvCxnSpPr>
      <xdr:spPr>
        <a:xfrm flipH="1" flipV="1">
          <a:off x="15337972" y="1865085"/>
          <a:ext cx="566580" cy="965"/>
        </a:xfrm>
        <a:prstGeom prst="line">
          <a:avLst/>
        </a:prstGeom>
        <a:ln w="12700"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26</xdr:col>
      <xdr:colOff>257629</xdr:colOff>
      <xdr:row>8</xdr:row>
      <xdr:rowOff>65315</xdr:rowOff>
    </xdr:from>
    <xdr:to>
      <xdr:col>27</xdr:col>
      <xdr:colOff>181951</xdr:colOff>
      <xdr:row>8</xdr:row>
      <xdr:rowOff>66280</xdr:rowOff>
    </xdr:to>
    <xdr:cxnSp macro="">
      <xdr:nvCxnSpPr>
        <xdr:cNvPr id="113" name="Прямая соединительная линия 112">
          <a:extLst>
            <a:ext uri="{FF2B5EF4-FFF2-40B4-BE49-F238E27FC236}">
              <a16:creationId xmlns:a16="http://schemas.microsoft.com/office/drawing/2014/main" id="{00000000-0008-0000-0500-000071000000}"/>
            </a:ext>
          </a:extLst>
        </xdr:cNvPr>
        <xdr:cNvCxnSpPr/>
      </xdr:nvCxnSpPr>
      <xdr:spPr>
        <a:xfrm flipH="1" flipV="1">
          <a:off x="15341600" y="2467429"/>
          <a:ext cx="566580" cy="965"/>
        </a:xfrm>
        <a:prstGeom prst="line">
          <a:avLst/>
        </a:prstGeom>
        <a:ln w="12700"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27</xdr:col>
      <xdr:colOff>176893</xdr:colOff>
      <xdr:row>5</xdr:row>
      <xdr:rowOff>119743</xdr:rowOff>
    </xdr:from>
    <xdr:to>
      <xdr:col>27</xdr:col>
      <xdr:colOff>180521</xdr:colOff>
      <xdr:row>8</xdr:row>
      <xdr:rowOff>79830</xdr:rowOff>
    </xdr:to>
    <xdr:cxnSp macro="">
      <xdr:nvCxnSpPr>
        <xdr:cNvPr id="114" name="Прямая соединительная линия 113">
          <a:extLst>
            <a:ext uri="{FF2B5EF4-FFF2-40B4-BE49-F238E27FC236}">
              <a16:creationId xmlns:a16="http://schemas.microsoft.com/office/drawing/2014/main" id="{00000000-0008-0000-0500-000072000000}"/>
            </a:ext>
          </a:extLst>
        </xdr:cNvPr>
        <xdr:cNvCxnSpPr/>
      </xdr:nvCxnSpPr>
      <xdr:spPr>
        <a:xfrm flipH="1">
          <a:off x="15880443" y="1859643"/>
          <a:ext cx="3628" cy="607787"/>
        </a:xfrm>
        <a:prstGeom prst="line">
          <a:avLst/>
        </a:prstGeom>
        <a:ln w="12700"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27</xdr:col>
      <xdr:colOff>164492</xdr:colOff>
      <xdr:row>8</xdr:row>
      <xdr:rowOff>264</xdr:rowOff>
    </xdr:from>
    <xdr:to>
      <xdr:col>27</xdr:col>
      <xdr:colOff>199042</xdr:colOff>
      <xdr:row>8</xdr:row>
      <xdr:rowOff>76801</xdr:rowOff>
    </xdr:to>
    <xdr:sp macro="" textlink="">
      <xdr:nvSpPr>
        <xdr:cNvPr id="115" name="Равнобедренный треугольник 114">
          <a:extLst>
            <a:ext uri="{FF2B5EF4-FFF2-40B4-BE49-F238E27FC236}">
              <a16:creationId xmlns:a16="http://schemas.microsoft.com/office/drawing/2014/main" id="{00000000-0008-0000-0500-000073000000}"/>
            </a:ext>
          </a:extLst>
        </xdr:cNvPr>
        <xdr:cNvSpPr/>
      </xdr:nvSpPr>
      <xdr:spPr>
        <a:xfrm rot="10800000">
          <a:off x="15875321" y="2394679"/>
          <a:ext cx="34550" cy="76537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27</xdr:col>
      <xdr:colOff>162378</xdr:colOff>
      <xdr:row>5</xdr:row>
      <xdr:rowOff>116115</xdr:rowOff>
    </xdr:from>
    <xdr:to>
      <xdr:col>27</xdr:col>
      <xdr:colOff>196928</xdr:colOff>
      <xdr:row>5</xdr:row>
      <xdr:rowOff>193539</xdr:rowOff>
    </xdr:to>
    <xdr:sp macro="" textlink="">
      <xdr:nvSpPr>
        <xdr:cNvPr id="116" name="Равнобедренный треугольник 115">
          <a:extLst>
            <a:ext uri="{FF2B5EF4-FFF2-40B4-BE49-F238E27FC236}">
              <a16:creationId xmlns:a16="http://schemas.microsoft.com/office/drawing/2014/main" id="{00000000-0008-0000-0500-000074000000}"/>
            </a:ext>
          </a:extLst>
        </xdr:cNvPr>
        <xdr:cNvSpPr/>
      </xdr:nvSpPr>
      <xdr:spPr>
        <a:xfrm>
          <a:off x="15865928" y="1856015"/>
          <a:ext cx="34550" cy="77424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26</xdr:col>
      <xdr:colOff>261258</xdr:colOff>
      <xdr:row>8</xdr:row>
      <xdr:rowOff>94343</xdr:rowOff>
    </xdr:from>
    <xdr:to>
      <xdr:col>27</xdr:col>
      <xdr:colOff>185580</xdr:colOff>
      <xdr:row>8</xdr:row>
      <xdr:rowOff>95308</xdr:rowOff>
    </xdr:to>
    <xdr:cxnSp macro="">
      <xdr:nvCxnSpPr>
        <xdr:cNvPr id="117" name="Прямая соединительная линия 116">
          <a:extLst>
            <a:ext uri="{FF2B5EF4-FFF2-40B4-BE49-F238E27FC236}">
              <a16:creationId xmlns:a16="http://schemas.microsoft.com/office/drawing/2014/main" id="{00000000-0008-0000-0500-000075000000}"/>
            </a:ext>
          </a:extLst>
        </xdr:cNvPr>
        <xdr:cNvCxnSpPr/>
      </xdr:nvCxnSpPr>
      <xdr:spPr>
        <a:xfrm flipH="1" flipV="1">
          <a:off x="15345229" y="2496457"/>
          <a:ext cx="566580" cy="965"/>
        </a:xfrm>
        <a:prstGeom prst="line">
          <a:avLst/>
        </a:prstGeom>
        <a:ln w="12700"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26</xdr:col>
      <xdr:colOff>261258</xdr:colOff>
      <xdr:row>11</xdr:row>
      <xdr:rowOff>43544</xdr:rowOff>
    </xdr:from>
    <xdr:to>
      <xdr:col>27</xdr:col>
      <xdr:colOff>185580</xdr:colOff>
      <xdr:row>11</xdr:row>
      <xdr:rowOff>44509</xdr:rowOff>
    </xdr:to>
    <xdr:cxnSp macro="">
      <xdr:nvCxnSpPr>
        <xdr:cNvPr id="118" name="Прямая соединительная линия 117">
          <a:extLst>
            <a:ext uri="{FF2B5EF4-FFF2-40B4-BE49-F238E27FC236}">
              <a16:creationId xmlns:a16="http://schemas.microsoft.com/office/drawing/2014/main" id="{00000000-0008-0000-0500-000076000000}"/>
            </a:ext>
          </a:extLst>
        </xdr:cNvPr>
        <xdr:cNvCxnSpPr/>
      </xdr:nvCxnSpPr>
      <xdr:spPr>
        <a:xfrm flipH="1" flipV="1">
          <a:off x="15345229" y="3098801"/>
          <a:ext cx="566580" cy="965"/>
        </a:xfrm>
        <a:prstGeom prst="line">
          <a:avLst/>
        </a:prstGeom>
        <a:ln w="12700"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27</xdr:col>
      <xdr:colOff>177800</xdr:colOff>
      <xdr:row>8</xdr:row>
      <xdr:rowOff>87087</xdr:rowOff>
    </xdr:from>
    <xdr:to>
      <xdr:col>27</xdr:col>
      <xdr:colOff>181428</xdr:colOff>
      <xdr:row>11</xdr:row>
      <xdr:rowOff>47174</xdr:rowOff>
    </xdr:to>
    <xdr:cxnSp macro="">
      <xdr:nvCxnSpPr>
        <xdr:cNvPr id="119" name="Прямая соединительная линия 118">
          <a:extLst>
            <a:ext uri="{FF2B5EF4-FFF2-40B4-BE49-F238E27FC236}">
              <a16:creationId xmlns:a16="http://schemas.microsoft.com/office/drawing/2014/main" id="{00000000-0008-0000-0500-000077000000}"/>
            </a:ext>
          </a:extLst>
        </xdr:cNvPr>
        <xdr:cNvCxnSpPr/>
      </xdr:nvCxnSpPr>
      <xdr:spPr>
        <a:xfrm flipH="1">
          <a:off x="15904029" y="2489201"/>
          <a:ext cx="3628" cy="613230"/>
        </a:xfrm>
        <a:prstGeom prst="line">
          <a:avLst/>
        </a:prstGeom>
        <a:ln w="12700"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27</xdr:col>
      <xdr:colOff>163285</xdr:colOff>
      <xdr:row>8</xdr:row>
      <xdr:rowOff>97972</xdr:rowOff>
    </xdr:from>
    <xdr:to>
      <xdr:col>27</xdr:col>
      <xdr:colOff>197835</xdr:colOff>
      <xdr:row>8</xdr:row>
      <xdr:rowOff>175396</xdr:rowOff>
    </xdr:to>
    <xdr:sp macro="" textlink="">
      <xdr:nvSpPr>
        <xdr:cNvPr id="120" name="Равнобедренный треугольник 119">
          <a:extLst>
            <a:ext uri="{FF2B5EF4-FFF2-40B4-BE49-F238E27FC236}">
              <a16:creationId xmlns:a16="http://schemas.microsoft.com/office/drawing/2014/main" id="{00000000-0008-0000-0500-000078000000}"/>
            </a:ext>
          </a:extLst>
        </xdr:cNvPr>
        <xdr:cNvSpPr/>
      </xdr:nvSpPr>
      <xdr:spPr>
        <a:xfrm>
          <a:off x="15889514" y="2500086"/>
          <a:ext cx="34550" cy="77424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27</xdr:col>
      <xdr:colOff>159657</xdr:colOff>
      <xdr:row>10</xdr:row>
      <xdr:rowOff>174172</xdr:rowOff>
    </xdr:from>
    <xdr:to>
      <xdr:col>27</xdr:col>
      <xdr:colOff>194207</xdr:colOff>
      <xdr:row>11</xdr:row>
      <xdr:rowOff>33880</xdr:rowOff>
    </xdr:to>
    <xdr:sp macro="" textlink="">
      <xdr:nvSpPr>
        <xdr:cNvPr id="121" name="Равнобедренный треугольник 120">
          <a:extLst>
            <a:ext uri="{FF2B5EF4-FFF2-40B4-BE49-F238E27FC236}">
              <a16:creationId xmlns:a16="http://schemas.microsoft.com/office/drawing/2014/main" id="{00000000-0008-0000-0500-000079000000}"/>
            </a:ext>
          </a:extLst>
        </xdr:cNvPr>
        <xdr:cNvSpPr/>
      </xdr:nvSpPr>
      <xdr:spPr>
        <a:xfrm rot="10800000">
          <a:off x="15885886" y="3011715"/>
          <a:ext cx="34550" cy="77422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26</xdr:col>
      <xdr:colOff>264887</xdr:colOff>
      <xdr:row>11</xdr:row>
      <xdr:rowOff>79828</xdr:rowOff>
    </xdr:from>
    <xdr:to>
      <xdr:col>27</xdr:col>
      <xdr:colOff>189209</xdr:colOff>
      <xdr:row>11</xdr:row>
      <xdr:rowOff>80793</xdr:rowOff>
    </xdr:to>
    <xdr:cxnSp macro="">
      <xdr:nvCxnSpPr>
        <xdr:cNvPr id="122" name="Прямая соединительная линия 121">
          <a:extLst>
            <a:ext uri="{FF2B5EF4-FFF2-40B4-BE49-F238E27FC236}">
              <a16:creationId xmlns:a16="http://schemas.microsoft.com/office/drawing/2014/main" id="{00000000-0008-0000-0500-00007A000000}"/>
            </a:ext>
          </a:extLst>
        </xdr:cNvPr>
        <xdr:cNvCxnSpPr/>
      </xdr:nvCxnSpPr>
      <xdr:spPr>
        <a:xfrm flipH="1" flipV="1">
          <a:off x="15348858" y="3135085"/>
          <a:ext cx="566580" cy="965"/>
        </a:xfrm>
        <a:prstGeom prst="line">
          <a:avLst/>
        </a:prstGeom>
        <a:ln w="12700"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26</xdr:col>
      <xdr:colOff>257629</xdr:colOff>
      <xdr:row>14</xdr:row>
      <xdr:rowOff>25400</xdr:rowOff>
    </xdr:from>
    <xdr:to>
      <xdr:col>27</xdr:col>
      <xdr:colOff>181951</xdr:colOff>
      <xdr:row>14</xdr:row>
      <xdr:rowOff>26365</xdr:rowOff>
    </xdr:to>
    <xdr:cxnSp macro="">
      <xdr:nvCxnSpPr>
        <xdr:cNvPr id="123" name="Прямая соединительная линия 122">
          <a:extLst>
            <a:ext uri="{FF2B5EF4-FFF2-40B4-BE49-F238E27FC236}">
              <a16:creationId xmlns:a16="http://schemas.microsoft.com/office/drawing/2014/main" id="{00000000-0008-0000-0500-00007B000000}"/>
            </a:ext>
          </a:extLst>
        </xdr:cNvPr>
        <xdr:cNvCxnSpPr/>
      </xdr:nvCxnSpPr>
      <xdr:spPr>
        <a:xfrm flipH="1" flipV="1">
          <a:off x="15341600" y="3733800"/>
          <a:ext cx="566580" cy="965"/>
        </a:xfrm>
        <a:prstGeom prst="line">
          <a:avLst/>
        </a:prstGeom>
        <a:ln w="12700"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27</xdr:col>
      <xdr:colOff>177800</xdr:colOff>
      <xdr:row>11</xdr:row>
      <xdr:rowOff>79829</xdr:rowOff>
    </xdr:from>
    <xdr:to>
      <xdr:col>27</xdr:col>
      <xdr:colOff>181428</xdr:colOff>
      <xdr:row>14</xdr:row>
      <xdr:rowOff>39916</xdr:rowOff>
    </xdr:to>
    <xdr:cxnSp macro="">
      <xdr:nvCxnSpPr>
        <xdr:cNvPr id="124" name="Прямая соединительная линия 123">
          <a:extLst>
            <a:ext uri="{FF2B5EF4-FFF2-40B4-BE49-F238E27FC236}">
              <a16:creationId xmlns:a16="http://schemas.microsoft.com/office/drawing/2014/main" id="{00000000-0008-0000-0500-00007C000000}"/>
            </a:ext>
          </a:extLst>
        </xdr:cNvPr>
        <xdr:cNvCxnSpPr/>
      </xdr:nvCxnSpPr>
      <xdr:spPr>
        <a:xfrm flipH="1">
          <a:off x="15904029" y="3135086"/>
          <a:ext cx="3628" cy="613230"/>
        </a:xfrm>
        <a:prstGeom prst="line">
          <a:avLst/>
        </a:prstGeom>
        <a:ln w="12700"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27</xdr:col>
      <xdr:colOff>159657</xdr:colOff>
      <xdr:row>13</xdr:row>
      <xdr:rowOff>159657</xdr:rowOff>
    </xdr:from>
    <xdr:to>
      <xdr:col>27</xdr:col>
      <xdr:colOff>194207</xdr:colOff>
      <xdr:row>14</xdr:row>
      <xdr:rowOff>19365</xdr:rowOff>
    </xdr:to>
    <xdr:sp macro="" textlink="">
      <xdr:nvSpPr>
        <xdr:cNvPr id="125" name="Равнобедренный треугольник 124">
          <a:extLst>
            <a:ext uri="{FF2B5EF4-FFF2-40B4-BE49-F238E27FC236}">
              <a16:creationId xmlns:a16="http://schemas.microsoft.com/office/drawing/2014/main" id="{00000000-0008-0000-0500-00007D000000}"/>
            </a:ext>
          </a:extLst>
        </xdr:cNvPr>
        <xdr:cNvSpPr/>
      </xdr:nvSpPr>
      <xdr:spPr>
        <a:xfrm rot="10800000">
          <a:off x="15885886" y="3650343"/>
          <a:ext cx="34550" cy="77422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27</xdr:col>
      <xdr:colOff>166915</xdr:colOff>
      <xdr:row>11</xdr:row>
      <xdr:rowOff>87086</xdr:rowOff>
    </xdr:from>
    <xdr:to>
      <xdr:col>27</xdr:col>
      <xdr:colOff>201465</xdr:colOff>
      <xdr:row>11</xdr:row>
      <xdr:rowOff>164510</xdr:rowOff>
    </xdr:to>
    <xdr:sp macro="" textlink="">
      <xdr:nvSpPr>
        <xdr:cNvPr id="126" name="Равнобедренный треугольник 125">
          <a:extLst>
            <a:ext uri="{FF2B5EF4-FFF2-40B4-BE49-F238E27FC236}">
              <a16:creationId xmlns:a16="http://schemas.microsoft.com/office/drawing/2014/main" id="{00000000-0008-0000-0500-00007E000000}"/>
            </a:ext>
          </a:extLst>
        </xdr:cNvPr>
        <xdr:cNvSpPr/>
      </xdr:nvSpPr>
      <xdr:spPr>
        <a:xfrm>
          <a:off x="15893144" y="3142343"/>
          <a:ext cx="34550" cy="77424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26</xdr:col>
      <xdr:colOff>254001</xdr:colOff>
      <xdr:row>14</xdr:row>
      <xdr:rowOff>61686</xdr:rowOff>
    </xdr:from>
    <xdr:to>
      <xdr:col>27</xdr:col>
      <xdr:colOff>178323</xdr:colOff>
      <xdr:row>14</xdr:row>
      <xdr:rowOff>62651</xdr:rowOff>
    </xdr:to>
    <xdr:cxnSp macro="">
      <xdr:nvCxnSpPr>
        <xdr:cNvPr id="127" name="Прямая соединительная линия 126">
          <a:extLst>
            <a:ext uri="{FF2B5EF4-FFF2-40B4-BE49-F238E27FC236}">
              <a16:creationId xmlns:a16="http://schemas.microsoft.com/office/drawing/2014/main" id="{00000000-0008-0000-0500-00007F000000}"/>
            </a:ext>
          </a:extLst>
        </xdr:cNvPr>
        <xdr:cNvCxnSpPr/>
      </xdr:nvCxnSpPr>
      <xdr:spPr>
        <a:xfrm flipH="1" flipV="1">
          <a:off x="15337972" y="3770086"/>
          <a:ext cx="566580" cy="965"/>
        </a:xfrm>
        <a:prstGeom prst="line">
          <a:avLst/>
        </a:prstGeom>
        <a:ln w="12700"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26</xdr:col>
      <xdr:colOff>268515</xdr:colOff>
      <xdr:row>17</xdr:row>
      <xdr:rowOff>39915</xdr:rowOff>
    </xdr:from>
    <xdr:to>
      <xdr:col>27</xdr:col>
      <xdr:colOff>192837</xdr:colOff>
      <xdr:row>17</xdr:row>
      <xdr:rowOff>40880</xdr:rowOff>
    </xdr:to>
    <xdr:cxnSp macro="">
      <xdr:nvCxnSpPr>
        <xdr:cNvPr id="128" name="Прямая соединительная линия 127">
          <a:extLst>
            <a:ext uri="{FF2B5EF4-FFF2-40B4-BE49-F238E27FC236}">
              <a16:creationId xmlns:a16="http://schemas.microsoft.com/office/drawing/2014/main" id="{00000000-0008-0000-0500-000080000000}"/>
            </a:ext>
          </a:extLst>
        </xdr:cNvPr>
        <xdr:cNvCxnSpPr/>
      </xdr:nvCxnSpPr>
      <xdr:spPr>
        <a:xfrm flipH="1" flipV="1">
          <a:off x="15352486" y="4368801"/>
          <a:ext cx="566580" cy="965"/>
        </a:xfrm>
        <a:prstGeom prst="line">
          <a:avLst/>
        </a:prstGeom>
        <a:ln w="12700"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27</xdr:col>
      <xdr:colOff>181429</xdr:colOff>
      <xdr:row>14</xdr:row>
      <xdr:rowOff>58057</xdr:rowOff>
    </xdr:from>
    <xdr:to>
      <xdr:col>27</xdr:col>
      <xdr:colOff>185057</xdr:colOff>
      <xdr:row>17</xdr:row>
      <xdr:rowOff>50801</xdr:rowOff>
    </xdr:to>
    <xdr:cxnSp macro="">
      <xdr:nvCxnSpPr>
        <xdr:cNvPr id="129" name="Прямая соединительная линия 128">
          <a:extLst>
            <a:ext uri="{FF2B5EF4-FFF2-40B4-BE49-F238E27FC236}">
              <a16:creationId xmlns:a16="http://schemas.microsoft.com/office/drawing/2014/main" id="{00000000-0008-0000-0500-000081000000}"/>
            </a:ext>
          </a:extLst>
        </xdr:cNvPr>
        <xdr:cNvCxnSpPr/>
      </xdr:nvCxnSpPr>
      <xdr:spPr>
        <a:xfrm flipH="1">
          <a:off x="15907658" y="3766457"/>
          <a:ext cx="3628" cy="613230"/>
        </a:xfrm>
        <a:prstGeom prst="line">
          <a:avLst/>
        </a:prstGeom>
        <a:ln w="12700"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27</xdr:col>
      <xdr:colOff>163285</xdr:colOff>
      <xdr:row>16</xdr:row>
      <xdr:rowOff>141515</xdr:rowOff>
    </xdr:from>
    <xdr:to>
      <xdr:col>27</xdr:col>
      <xdr:colOff>197835</xdr:colOff>
      <xdr:row>17</xdr:row>
      <xdr:rowOff>33880</xdr:rowOff>
    </xdr:to>
    <xdr:sp macro="" textlink="">
      <xdr:nvSpPr>
        <xdr:cNvPr id="130" name="Равнобедренный треугольник 129">
          <a:extLst>
            <a:ext uri="{FF2B5EF4-FFF2-40B4-BE49-F238E27FC236}">
              <a16:creationId xmlns:a16="http://schemas.microsoft.com/office/drawing/2014/main" id="{00000000-0008-0000-0500-000082000000}"/>
            </a:ext>
          </a:extLst>
        </xdr:cNvPr>
        <xdr:cNvSpPr/>
      </xdr:nvSpPr>
      <xdr:spPr>
        <a:xfrm rot="10800000">
          <a:off x="15889514" y="4285344"/>
          <a:ext cx="34550" cy="77422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27</xdr:col>
      <xdr:colOff>163287</xdr:colOff>
      <xdr:row>14</xdr:row>
      <xdr:rowOff>68942</xdr:rowOff>
    </xdr:from>
    <xdr:to>
      <xdr:col>27</xdr:col>
      <xdr:colOff>197837</xdr:colOff>
      <xdr:row>14</xdr:row>
      <xdr:rowOff>146366</xdr:rowOff>
    </xdr:to>
    <xdr:sp macro="" textlink="">
      <xdr:nvSpPr>
        <xdr:cNvPr id="131" name="Равнобедренный треугольник 130">
          <a:extLst>
            <a:ext uri="{FF2B5EF4-FFF2-40B4-BE49-F238E27FC236}">
              <a16:creationId xmlns:a16="http://schemas.microsoft.com/office/drawing/2014/main" id="{00000000-0008-0000-0500-000083000000}"/>
            </a:ext>
          </a:extLst>
        </xdr:cNvPr>
        <xdr:cNvSpPr/>
      </xdr:nvSpPr>
      <xdr:spPr>
        <a:xfrm>
          <a:off x="15889516" y="3777342"/>
          <a:ext cx="34550" cy="77424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26</xdr:col>
      <xdr:colOff>264886</xdr:colOff>
      <xdr:row>17</xdr:row>
      <xdr:rowOff>32657</xdr:rowOff>
    </xdr:from>
    <xdr:to>
      <xdr:col>26</xdr:col>
      <xdr:colOff>264886</xdr:colOff>
      <xdr:row>21</xdr:row>
      <xdr:rowOff>29029</xdr:rowOff>
    </xdr:to>
    <xdr:cxnSp macro="">
      <xdr:nvCxnSpPr>
        <xdr:cNvPr id="132" name="Прямая соединительная линия 131">
          <a:extLst>
            <a:ext uri="{FF2B5EF4-FFF2-40B4-BE49-F238E27FC236}">
              <a16:creationId xmlns:a16="http://schemas.microsoft.com/office/drawing/2014/main" id="{00000000-0008-0000-0500-000084000000}"/>
            </a:ext>
          </a:extLst>
        </xdr:cNvPr>
        <xdr:cNvCxnSpPr/>
      </xdr:nvCxnSpPr>
      <xdr:spPr>
        <a:xfrm flipV="1">
          <a:off x="15348857" y="4361543"/>
          <a:ext cx="0" cy="736600"/>
        </a:xfrm>
        <a:prstGeom prst="line">
          <a:avLst/>
        </a:prstGeom>
        <a:ln w="12700"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595085</xdr:colOff>
      <xdr:row>17</xdr:row>
      <xdr:rowOff>32657</xdr:rowOff>
    </xdr:from>
    <xdr:to>
      <xdr:col>22</xdr:col>
      <xdr:colOff>595085</xdr:colOff>
      <xdr:row>21</xdr:row>
      <xdr:rowOff>29029</xdr:rowOff>
    </xdr:to>
    <xdr:cxnSp macro="">
      <xdr:nvCxnSpPr>
        <xdr:cNvPr id="133" name="Прямая соединительная линия 132">
          <a:extLst>
            <a:ext uri="{FF2B5EF4-FFF2-40B4-BE49-F238E27FC236}">
              <a16:creationId xmlns:a16="http://schemas.microsoft.com/office/drawing/2014/main" id="{00000000-0008-0000-0500-000085000000}"/>
            </a:ext>
          </a:extLst>
        </xdr:cNvPr>
        <xdr:cNvCxnSpPr/>
      </xdr:nvCxnSpPr>
      <xdr:spPr>
        <a:xfrm flipV="1">
          <a:off x="13110028" y="4361543"/>
          <a:ext cx="0" cy="736600"/>
        </a:xfrm>
        <a:prstGeom prst="line">
          <a:avLst/>
        </a:prstGeom>
        <a:ln w="12700"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591458</xdr:colOff>
      <xdr:row>21</xdr:row>
      <xdr:rowOff>18143</xdr:rowOff>
    </xdr:from>
    <xdr:to>
      <xdr:col>26</xdr:col>
      <xdr:colOff>261258</xdr:colOff>
      <xdr:row>21</xdr:row>
      <xdr:rowOff>21773</xdr:rowOff>
    </xdr:to>
    <xdr:cxnSp macro="">
      <xdr:nvCxnSpPr>
        <xdr:cNvPr id="134" name="Прямая соединительная линия 133">
          <a:extLst>
            <a:ext uri="{FF2B5EF4-FFF2-40B4-BE49-F238E27FC236}">
              <a16:creationId xmlns:a16="http://schemas.microsoft.com/office/drawing/2014/main" id="{00000000-0008-0000-0500-000086000000}"/>
            </a:ext>
          </a:extLst>
        </xdr:cNvPr>
        <xdr:cNvCxnSpPr/>
      </xdr:nvCxnSpPr>
      <xdr:spPr>
        <a:xfrm flipH="1">
          <a:off x="13106401" y="5087257"/>
          <a:ext cx="2238828" cy="3630"/>
        </a:xfrm>
        <a:prstGeom prst="line">
          <a:avLst/>
        </a:prstGeom>
        <a:ln w="12700"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602940</xdr:colOff>
      <xdr:row>20</xdr:row>
      <xdr:rowOff>180832</xdr:rowOff>
    </xdr:from>
    <xdr:to>
      <xdr:col>23</xdr:col>
      <xdr:colOff>38584</xdr:colOff>
      <xdr:row>21</xdr:row>
      <xdr:rowOff>38585</xdr:rowOff>
    </xdr:to>
    <xdr:sp macro="" textlink="">
      <xdr:nvSpPr>
        <xdr:cNvPr id="135" name="Равнобедренный треугольник 134">
          <a:extLst>
            <a:ext uri="{FF2B5EF4-FFF2-40B4-BE49-F238E27FC236}">
              <a16:creationId xmlns:a16="http://schemas.microsoft.com/office/drawing/2014/main" id="{00000000-0008-0000-0500-000087000000}"/>
            </a:ext>
          </a:extLst>
        </xdr:cNvPr>
        <xdr:cNvSpPr/>
      </xdr:nvSpPr>
      <xdr:spPr>
        <a:xfrm rot="16200000">
          <a:off x="13135429" y="5047343"/>
          <a:ext cx="42810" cy="77901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26</xdr:col>
      <xdr:colOff>171140</xdr:colOff>
      <xdr:row>20</xdr:row>
      <xdr:rowOff>177204</xdr:rowOff>
    </xdr:from>
    <xdr:to>
      <xdr:col>26</xdr:col>
      <xdr:colOff>249041</xdr:colOff>
      <xdr:row>21</xdr:row>
      <xdr:rowOff>34957</xdr:rowOff>
    </xdr:to>
    <xdr:sp macro="" textlink="">
      <xdr:nvSpPr>
        <xdr:cNvPr id="136" name="Равнобедренный треугольник 135">
          <a:extLst>
            <a:ext uri="{FF2B5EF4-FFF2-40B4-BE49-F238E27FC236}">
              <a16:creationId xmlns:a16="http://schemas.microsoft.com/office/drawing/2014/main" id="{00000000-0008-0000-0500-000088000000}"/>
            </a:ext>
          </a:extLst>
        </xdr:cNvPr>
        <xdr:cNvSpPr/>
      </xdr:nvSpPr>
      <xdr:spPr>
        <a:xfrm rot="5400000">
          <a:off x="15272657" y="5043715"/>
          <a:ext cx="42810" cy="77901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54</xdr:col>
      <xdr:colOff>10584</xdr:colOff>
      <xdr:row>399</xdr:row>
      <xdr:rowOff>105833</xdr:rowOff>
    </xdr:from>
    <xdr:to>
      <xdr:col>54</xdr:col>
      <xdr:colOff>490347</xdr:colOff>
      <xdr:row>402</xdr:row>
      <xdr:rowOff>9861</xdr:rowOff>
    </xdr:to>
    <xdr:sp macro="" textlink="">
      <xdr:nvSpPr>
        <xdr:cNvPr id="587" name="Овал 586">
          <a:extLst>
            <a:ext uri="{FF2B5EF4-FFF2-40B4-BE49-F238E27FC236}">
              <a16:creationId xmlns:a16="http://schemas.microsoft.com/office/drawing/2014/main" id="{00000000-0008-0000-0500-00004B020000}"/>
            </a:ext>
          </a:extLst>
        </xdr:cNvPr>
        <xdr:cNvSpPr/>
      </xdr:nvSpPr>
      <xdr:spPr>
        <a:xfrm>
          <a:off x="19325167" y="65563750"/>
          <a:ext cx="479763" cy="443778"/>
        </a:xfrm>
        <a:prstGeom prst="ellipse">
          <a:avLst/>
        </a:prstGeom>
        <a:noFill/>
        <a:ln w="127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100" b="0">
              <a:ln>
                <a:solidFill>
                  <a:srgbClr val="FF0000"/>
                </a:solidFill>
              </a:ln>
              <a:solidFill>
                <a:srgbClr val="FF0000"/>
              </a:solidFill>
              <a:latin typeface="+mn-lt"/>
            </a:rPr>
            <a:t>4</a:t>
          </a:r>
        </a:p>
      </xdr:txBody>
    </xdr:sp>
    <xdr:clientData/>
  </xdr:twoCellAnchor>
  <xdr:twoCellAnchor>
    <xdr:from>
      <xdr:col>54</xdr:col>
      <xdr:colOff>10584</xdr:colOff>
      <xdr:row>503</xdr:row>
      <xdr:rowOff>63500</xdr:rowOff>
    </xdr:from>
    <xdr:to>
      <xdr:col>54</xdr:col>
      <xdr:colOff>10584</xdr:colOff>
      <xdr:row>534</xdr:row>
      <xdr:rowOff>169333</xdr:rowOff>
    </xdr:to>
    <xdr:cxnSp macro="">
      <xdr:nvCxnSpPr>
        <xdr:cNvPr id="689" name="Прямая соединительная линия 688">
          <a:extLst>
            <a:ext uri="{FF2B5EF4-FFF2-40B4-BE49-F238E27FC236}">
              <a16:creationId xmlns:a16="http://schemas.microsoft.com/office/drawing/2014/main" id="{00000000-0008-0000-0500-0000B1020000}"/>
            </a:ext>
          </a:extLst>
        </xdr:cNvPr>
        <xdr:cNvCxnSpPr/>
      </xdr:nvCxnSpPr>
      <xdr:spPr>
        <a:xfrm>
          <a:off x="19325167" y="84232750"/>
          <a:ext cx="0" cy="5683250"/>
        </a:xfrm>
        <a:prstGeom prst="line">
          <a:avLst/>
        </a:prstGeom>
        <a:ln w="254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54</xdr:col>
      <xdr:colOff>84667</xdr:colOff>
      <xdr:row>518</xdr:row>
      <xdr:rowOff>52917</xdr:rowOff>
    </xdr:from>
    <xdr:to>
      <xdr:col>54</xdr:col>
      <xdr:colOff>564430</xdr:colOff>
      <xdr:row>520</xdr:row>
      <xdr:rowOff>136862</xdr:rowOff>
    </xdr:to>
    <xdr:sp macro="" textlink="">
      <xdr:nvSpPr>
        <xdr:cNvPr id="693" name="Овал 692">
          <a:extLst>
            <a:ext uri="{FF2B5EF4-FFF2-40B4-BE49-F238E27FC236}">
              <a16:creationId xmlns:a16="http://schemas.microsoft.com/office/drawing/2014/main" id="{00000000-0008-0000-0500-0000B5020000}"/>
            </a:ext>
          </a:extLst>
        </xdr:cNvPr>
        <xdr:cNvSpPr/>
      </xdr:nvSpPr>
      <xdr:spPr>
        <a:xfrm>
          <a:off x="19399250" y="86920917"/>
          <a:ext cx="479763" cy="443778"/>
        </a:xfrm>
        <a:prstGeom prst="ellipse">
          <a:avLst/>
        </a:prstGeom>
        <a:noFill/>
        <a:ln w="127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100" b="0">
              <a:ln>
                <a:solidFill>
                  <a:srgbClr val="FF0000"/>
                </a:solidFill>
              </a:ln>
              <a:solidFill>
                <a:srgbClr val="FF0000"/>
              </a:solidFill>
              <a:latin typeface="+mn-lt"/>
            </a:rPr>
            <a:t>4</a:t>
          </a:r>
        </a:p>
      </xdr:txBody>
    </xdr:sp>
    <xdr:clientData/>
  </xdr:twoCellAnchor>
  <xdr:twoCellAnchor editAs="oneCell">
    <xdr:from>
      <xdr:col>28</xdr:col>
      <xdr:colOff>232835</xdr:colOff>
      <xdr:row>17</xdr:row>
      <xdr:rowOff>4156</xdr:rowOff>
    </xdr:from>
    <xdr:to>
      <xdr:col>29</xdr:col>
      <xdr:colOff>444501</xdr:colOff>
      <xdr:row>22</xdr:row>
      <xdr:rowOff>23283</xdr:rowOff>
    </xdr:to>
    <xdr:pic>
      <xdr:nvPicPr>
        <xdr:cNvPr id="29" name="Рисунок 28">
          <a:extLst>
            <a:ext uri="{FF2B5EF4-FFF2-40B4-BE49-F238E27FC236}">
              <a16:creationId xmlns:a16="http://schemas.microsoft.com/office/drawing/2014/main" id="{00000000-0008-0000-05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594668" y="4237489"/>
          <a:ext cx="857250" cy="1077461"/>
        </a:xfrm>
        <a:prstGeom prst="rect">
          <a:avLst/>
        </a:prstGeom>
      </xdr:spPr>
    </xdr:pic>
    <xdr:clientData/>
  </xdr:twoCellAnchor>
  <xdr:twoCellAnchor editAs="oneCell">
    <xdr:from>
      <xdr:col>30</xdr:col>
      <xdr:colOff>285750</xdr:colOff>
      <xdr:row>16</xdr:row>
      <xdr:rowOff>169334</xdr:rowOff>
    </xdr:from>
    <xdr:to>
      <xdr:col>31</xdr:col>
      <xdr:colOff>328082</xdr:colOff>
      <xdr:row>21</xdr:row>
      <xdr:rowOff>323851</xdr:rowOff>
    </xdr:to>
    <xdr:pic>
      <xdr:nvPicPr>
        <xdr:cNvPr id="33" name="Рисунок 32">
          <a:extLst>
            <a:ext uri="{FF2B5EF4-FFF2-40B4-BE49-F238E27FC236}">
              <a16:creationId xmlns:a16="http://schemas.microsoft.com/office/drawing/2014/main" id="{00000000-0008-0000-05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38750" y="4222751"/>
          <a:ext cx="1079499" cy="1054100"/>
        </a:xfrm>
        <a:prstGeom prst="rect">
          <a:avLst/>
        </a:prstGeom>
      </xdr:spPr>
    </xdr:pic>
    <xdr:clientData/>
  </xdr:twoCellAnchor>
  <xdr:twoCellAnchor editAs="oneCell">
    <xdr:from>
      <xdr:col>13</xdr:col>
      <xdr:colOff>300561</xdr:colOff>
      <xdr:row>75</xdr:row>
      <xdr:rowOff>179915</xdr:rowOff>
    </xdr:from>
    <xdr:to>
      <xdr:col>24</xdr:col>
      <xdr:colOff>158753</xdr:colOff>
      <xdr:row>108</xdr:row>
      <xdr:rowOff>8452</xdr:rowOff>
    </xdr:to>
    <xdr:pic>
      <xdr:nvPicPr>
        <xdr:cNvPr id="37" name="Рисунок 36">
          <a:extLst>
            <a:ext uri="{FF2B5EF4-FFF2-40B4-BE49-F238E27FC236}">
              <a16:creationId xmlns:a16="http://schemas.microsoft.com/office/drawing/2014/main" id="{00000000-0008-0000-05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23394" y="19589748"/>
          <a:ext cx="4514859" cy="5765787"/>
        </a:xfrm>
        <a:prstGeom prst="rect">
          <a:avLst/>
        </a:prstGeom>
      </xdr:spPr>
    </xdr:pic>
    <xdr:clientData/>
  </xdr:twoCellAnchor>
  <xdr:twoCellAnchor>
    <xdr:from>
      <xdr:col>6</xdr:col>
      <xdr:colOff>320386</xdr:colOff>
      <xdr:row>106</xdr:row>
      <xdr:rowOff>176068</xdr:rowOff>
    </xdr:from>
    <xdr:to>
      <xdr:col>14</xdr:col>
      <xdr:colOff>73777</xdr:colOff>
      <xdr:row>106</xdr:row>
      <xdr:rowOff>176068</xdr:rowOff>
    </xdr:to>
    <xdr:cxnSp macro="">
      <xdr:nvCxnSpPr>
        <xdr:cNvPr id="758" name="Прямая соединительная линия 757">
          <a:extLst>
            <a:ext uri="{FF2B5EF4-FFF2-40B4-BE49-F238E27FC236}">
              <a16:creationId xmlns:a16="http://schemas.microsoft.com/office/drawing/2014/main" id="{00000000-0008-0000-0500-0000F6020000}"/>
            </a:ext>
          </a:extLst>
        </xdr:cNvPr>
        <xdr:cNvCxnSpPr/>
      </xdr:nvCxnSpPr>
      <xdr:spPr>
        <a:xfrm>
          <a:off x="5645727" y="25509682"/>
          <a:ext cx="3901095" cy="0"/>
        </a:xfrm>
        <a:prstGeom prst="line">
          <a:avLst/>
        </a:prstGeom>
        <a:ln w="254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285750</xdr:colOff>
      <xdr:row>106</xdr:row>
      <xdr:rowOff>48656</xdr:rowOff>
    </xdr:from>
    <xdr:to>
      <xdr:col>15</xdr:col>
      <xdr:colOff>67127</xdr:colOff>
      <xdr:row>106</xdr:row>
      <xdr:rowOff>48656</xdr:rowOff>
    </xdr:to>
    <xdr:cxnSp macro="">
      <xdr:nvCxnSpPr>
        <xdr:cNvPr id="785" name="Прямая соединительная линия 784">
          <a:extLst>
            <a:ext uri="{FF2B5EF4-FFF2-40B4-BE49-F238E27FC236}">
              <a16:creationId xmlns:a16="http://schemas.microsoft.com/office/drawing/2014/main" id="{00000000-0008-0000-0500-000011030000}"/>
            </a:ext>
          </a:extLst>
        </xdr:cNvPr>
        <xdr:cNvCxnSpPr/>
      </xdr:nvCxnSpPr>
      <xdr:spPr>
        <a:xfrm flipV="1">
          <a:off x="9398000" y="25382270"/>
          <a:ext cx="502968" cy="0"/>
        </a:xfrm>
        <a:prstGeom prst="line">
          <a:avLst/>
        </a:prstGeom>
        <a:ln w="254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225136</xdr:colOff>
      <xdr:row>101</xdr:row>
      <xdr:rowOff>109680</xdr:rowOff>
    </xdr:from>
    <xdr:to>
      <xdr:col>15</xdr:col>
      <xdr:colOff>80429</xdr:colOff>
      <xdr:row>101</xdr:row>
      <xdr:rowOff>109680</xdr:rowOff>
    </xdr:to>
    <xdr:cxnSp macro="">
      <xdr:nvCxnSpPr>
        <xdr:cNvPr id="786" name="Прямая соединительная линия 785">
          <a:extLst>
            <a:ext uri="{FF2B5EF4-FFF2-40B4-BE49-F238E27FC236}">
              <a16:creationId xmlns:a16="http://schemas.microsoft.com/office/drawing/2014/main" id="{00000000-0008-0000-0500-000012030000}"/>
            </a:ext>
          </a:extLst>
        </xdr:cNvPr>
        <xdr:cNvCxnSpPr/>
      </xdr:nvCxnSpPr>
      <xdr:spPr>
        <a:xfrm>
          <a:off x="8742795" y="24519657"/>
          <a:ext cx="1171475" cy="0"/>
        </a:xfrm>
        <a:prstGeom prst="line">
          <a:avLst/>
        </a:prstGeom>
        <a:ln w="254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274205</xdr:colOff>
      <xdr:row>96</xdr:row>
      <xdr:rowOff>173180</xdr:rowOff>
    </xdr:from>
    <xdr:to>
      <xdr:col>15</xdr:col>
      <xdr:colOff>59264</xdr:colOff>
      <xdr:row>96</xdr:row>
      <xdr:rowOff>173180</xdr:rowOff>
    </xdr:to>
    <xdr:cxnSp macro="">
      <xdr:nvCxnSpPr>
        <xdr:cNvPr id="787" name="Прямая соединительная линия 786">
          <a:extLst>
            <a:ext uri="{FF2B5EF4-FFF2-40B4-BE49-F238E27FC236}">
              <a16:creationId xmlns:a16="http://schemas.microsoft.com/office/drawing/2014/main" id="{00000000-0008-0000-0500-000013030000}"/>
            </a:ext>
          </a:extLst>
        </xdr:cNvPr>
        <xdr:cNvCxnSpPr/>
      </xdr:nvCxnSpPr>
      <xdr:spPr>
        <a:xfrm>
          <a:off x="8119341" y="23659521"/>
          <a:ext cx="1773764" cy="0"/>
        </a:xfrm>
        <a:prstGeom prst="line">
          <a:avLst/>
        </a:prstGeom>
        <a:ln w="254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190500</xdr:colOff>
      <xdr:row>92</xdr:row>
      <xdr:rowOff>31750</xdr:rowOff>
    </xdr:from>
    <xdr:to>
      <xdr:col>15</xdr:col>
      <xdr:colOff>69844</xdr:colOff>
      <xdr:row>92</xdr:row>
      <xdr:rowOff>31750</xdr:rowOff>
    </xdr:to>
    <xdr:cxnSp macro="">
      <xdr:nvCxnSpPr>
        <xdr:cNvPr id="788" name="Прямая соединительная линия 787">
          <a:extLst>
            <a:ext uri="{FF2B5EF4-FFF2-40B4-BE49-F238E27FC236}">
              <a16:creationId xmlns:a16="http://schemas.microsoft.com/office/drawing/2014/main" id="{00000000-0008-0000-0500-000014030000}"/>
            </a:ext>
          </a:extLst>
        </xdr:cNvPr>
        <xdr:cNvCxnSpPr/>
      </xdr:nvCxnSpPr>
      <xdr:spPr>
        <a:xfrm>
          <a:off x="7458364" y="22779182"/>
          <a:ext cx="2445321" cy="0"/>
        </a:xfrm>
        <a:prstGeom prst="line">
          <a:avLst/>
        </a:prstGeom>
        <a:ln w="254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349250</xdr:colOff>
      <xdr:row>106</xdr:row>
      <xdr:rowOff>0</xdr:rowOff>
    </xdr:from>
    <xdr:to>
      <xdr:col>13</xdr:col>
      <xdr:colOff>349251</xdr:colOff>
      <xdr:row>107</xdr:row>
      <xdr:rowOff>60614</xdr:rowOff>
    </xdr:to>
    <xdr:cxnSp macro="">
      <xdr:nvCxnSpPr>
        <xdr:cNvPr id="791" name="Прямая соединительная линия 790">
          <a:extLst>
            <a:ext uri="{FF2B5EF4-FFF2-40B4-BE49-F238E27FC236}">
              <a16:creationId xmlns:a16="http://schemas.microsoft.com/office/drawing/2014/main" id="{00000000-0008-0000-0500-000017030000}"/>
            </a:ext>
          </a:extLst>
        </xdr:cNvPr>
        <xdr:cNvCxnSpPr/>
      </xdr:nvCxnSpPr>
      <xdr:spPr>
        <a:xfrm>
          <a:off x="9461500" y="25333614"/>
          <a:ext cx="1" cy="245341"/>
        </a:xfrm>
        <a:prstGeom prst="line">
          <a:avLst/>
        </a:prstGeom>
        <a:ln w="254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42333</xdr:colOff>
      <xdr:row>101</xdr:row>
      <xdr:rowOff>49068</xdr:rowOff>
    </xdr:from>
    <xdr:to>
      <xdr:col>12</xdr:col>
      <xdr:colOff>46181</xdr:colOff>
      <xdr:row>107</xdr:row>
      <xdr:rowOff>76200</xdr:rowOff>
    </xdr:to>
    <xdr:cxnSp macro="">
      <xdr:nvCxnSpPr>
        <xdr:cNvPr id="792" name="Прямая соединительная линия 791">
          <a:extLst>
            <a:ext uri="{FF2B5EF4-FFF2-40B4-BE49-F238E27FC236}">
              <a16:creationId xmlns:a16="http://schemas.microsoft.com/office/drawing/2014/main" id="{00000000-0008-0000-0500-000018030000}"/>
            </a:ext>
          </a:extLst>
        </xdr:cNvPr>
        <xdr:cNvCxnSpPr/>
      </xdr:nvCxnSpPr>
      <xdr:spPr>
        <a:xfrm flipH="1">
          <a:off x="8793788" y="24459045"/>
          <a:ext cx="3848" cy="1135496"/>
        </a:xfrm>
        <a:prstGeom prst="line">
          <a:avLst/>
        </a:prstGeom>
        <a:ln w="254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331932</xdr:colOff>
      <xdr:row>96</xdr:row>
      <xdr:rowOff>121227</xdr:rowOff>
    </xdr:from>
    <xdr:to>
      <xdr:col>10</xdr:col>
      <xdr:colOff>331932</xdr:colOff>
      <xdr:row>107</xdr:row>
      <xdr:rowOff>66386</xdr:rowOff>
    </xdr:to>
    <xdr:cxnSp macro="">
      <xdr:nvCxnSpPr>
        <xdr:cNvPr id="793" name="Прямая соединительная линия 792">
          <a:extLst>
            <a:ext uri="{FF2B5EF4-FFF2-40B4-BE49-F238E27FC236}">
              <a16:creationId xmlns:a16="http://schemas.microsoft.com/office/drawing/2014/main" id="{00000000-0008-0000-0500-000019030000}"/>
            </a:ext>
          </a:extLst>
        </xdr:cNvPr>
        <xdr:cNvCxnSpPr/>
      </xdr:nvCxnSpPr>
      <xdr:spPr>
        <a:xfrm>
          <a:off x="8174182" y="23578127"/>
          <a:ext cx="0" cy="1970809"/>
        </a:xfrm>
        <a:prstGeom prst="line">
          <a:avLst/>
        </a:prstGeom>
        <a:ln w="254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245341</xdr:colOff>
      <xdr:row>91</xdr:row>
      <xdr:rowOff>164522</xdr:rowOff>
    </xdr:from>
    <xdr:to>
      <xdr:col>9</xdr:col>
      <xdr:colOff>245341</xdr:colOff>
      <xdr:row>107</xdr:row>
      <xdr:rowOff>54841</xdr:rowOff>
    </xdr:to>
    <xdr:cxnSp macro="">
      <xdr:nvCxnSpPr>
        <xdr:cNvPr id="794" name="Прямая соединительная линия 793">
          <a:extLst>
            <a:ext uri="{FF2B5EF4-FFF2-40B4-BE49-F238E27FC236}">
              <a16:creationId xmlns:a16="http://schemas.microsoft.com/office/drawing/2014/main" id="{00000000-0008-0000-0500-00001A030000}"/>
            </a:ext>
          </a:extLst>
        </xdr:cNvPr>
        <xdr:cNvCxnSpPr/>
      </xdr:nvCxnSpPr>
      <xdr:spPr>
        <a:xfrm>
          <a:off x="7513205" y="22727227"/>
          <a:ext cx="0" cy="2845955"/>
        </a:xfrm>
        <a:prstGeom prst="line">
          <a:avLst/>
        </a:prstGeom>
        <a:ln w="254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297295</xdr:colOff>
      <xdr:row>87</xdr:row>
      <xdr:rowOff>115455</xdr:rowOff>
    </xdr:from>
    <xdr:to>
      <xdr:col>15</xdr:col>
      <xdr:colOff>69844</xdr:colOff>
      <xdr:row>87</xdr:row>
      <xdr:rowOff>116417</xdr:rowOff>
    </xdr:to>
    <xdr:cxnSp macro="">
      <xdr:nvCxnSpPr>
        <xdr:cNvPr id="795" name="Прямая соединительная линия 794">
          <a:extLst>
            <a:ext uri="{FF2B5EF4-FFF2-40B4-BE49-F238E27FC236}">
              <a16:creationId xmlns:a16="http://schemas.microsoft.com/office/drawing/2014/main" id="{00000000-0008-0000-0500-00001B030000}"/>
            </a:ext>
          </a:extLst>
        </xdr:cNvPr>
        <xdr:cNvCxnSpPr/>
      </xdr:nvCxnSpPr>
      <xdr:spPr>
        <a:xfrm>
          <a:off x="6676159" y="21939250"/>
          <a:ext cx="3227526" cy="962"/>
        </a:xfrm>
        <a:prstGeom prst="line">
          <a:avLst/>
        </a:prstGeom>
        <a:ln w="254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346363</xdr:colOff>
      <xdr:row>87</xdr:row>
      <xdr:rowOff>54841</xdr:rowOff>
    </xdr:from>
    <xdr:to>
      <xdr:col>8</xdr:col>
      <xdr:colOff>346363</xdr:colOff>
      <xdr:row>107</xdr:row>
      <xdr:rowOff>51954</xdr:rowOff>
    </xdr:to>
    <xdr:cxnSp macro="">
      <xdr:nvCxnSpPr>
        <xdr:cNvPr id="796" name="Прямая соединительная линия 795">
          <a:extLst>
            <a:ext uri="{FF2B5EF4-FFF2-40B4-BE49-F238E27FC236}">
              <a16:creationId xmlns:a16="http://schemas.microsoft.com/office/drawing/2014/main" id="{00000000-0008-0000-0500-00001C030000}"/>
            </a:ext>
          </a:extLst>
        </xdr:cNvPr>
        <xdr:cNvCxnSpPr/>
      </xdr:nvCxnSpPr>
      <xdr:spPr>
        <a:xfrm>
          <a:off x="6725227" y="21878636"/>
          <a:ext cx="0" cy="3691659"/>
        </a:xfrm>
        <a:prstGeom prst="line">
          <a:avLst/>
        </a:prstGeom>
        <a:ln w="254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291523</xdr:colOff>
      <xdr:row>82</xdr:row>
      <xdr:rowOff>179915</xdr:rowOff>
    </xdr:from>
    <xdr:to>
      <xdr:col>15</xdr:col>
      <xdr:colOff>48677</xdr:colOff>
      <xdr:row>82</xdr:row>
      <xdr:rowOff>179915</xdr:rowOff>
    </xdr:to>
    <xdr:cxnSp macro="">
      <xdr:nvCxnSpPr>
        <xdr:cNvPr id="797" name="Прямая соединительная линия 796">
          <a:extLst>
            <a:ext uri="{FF2B5EF4-FFF2-40B4-BE49-F238E27FC236}">
              <a16:creationId xmlns:a16="http://schemas.microsoft.com/office/drawing/2014/main" id="{00000000-0008-0000-0500-00001D030000}"/>
            </a:ext>
          </a:extLst>
        </xdr:cNvPr>
        <xdr:cNvCxnSpPr/>
      </xdr:nvCxnSpPr>
      <xdr:spPr>
        <a:xfrm flipV="1">
          <a:off x="5616864" y="21080074"/>
          <a:ext cx="4265654" cy="0"/>
        </a:xfrm>
        <a:prstGeom prst="line">
          <a:avLst/>
        </a:prstGeom>
        <a:ln w="254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352136</xdr:colOff>
      <xdr:row>82</xdr:row>
      <xdr:rowOff>121227</xdr:rowOff>
    </xdr:from>
    <xdr:to>
      <xdr:col>6</xdr:col>
      <xdr:colOff>352136</xdr:colOff>
      <xdr:row>107</xdr:row>
      <xdr:rowOff>43295</xdr:rowOff>
    </xdr:to>
    <xdr:cxnSp macro="">
      <xdr:nvCxnSpPr>
        <xdr:cNvPr id="798" name="Прямая соединительная линия 797">
          <a:extLst>
            <a:ext uri="{FF2B5EF4-FFF2-40B4-BE49-F238E27FC236}">
              <a16:creationId xmlns:a16="http://schemas.microsoft.com/office/drawing/2014/main" id="{00000000-0008-0000-0500-00001E030000}"/>
            </a:ext>
          </a:extLst>
        </xdr:cNvPr>
        <xdr:cNvCxnSpPr/>
      </xdr:nvCxnSpPr>
      <xdr:spPr>
        <a:xfrm>
          <a:off x="5677477" y="21021386"/>
          <a:ext cx="0" cy="4540250"/>
        </a:xfrm>
        <a:prstGeom prst="line">
          <a:avLst/>
        </a:prstGeom>
        <a:ln w="254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77930</xdr:colOff>
      <xdr:row>107</xdr:row>
      <xdr:rowOff>12700</xdr:rowOff>
    </xdr:from>
    <xdr:to>
      <xdr:col>14</xdr:col>
      <xdr:colOff>77930</xdr:colOff>
      <xdr:row>115</xdr:row>
      <xdr:rowOff>49068</xdr:rowOff>
    </xdr:to>
    <xdr:cxnSp macro="">
      <xdr:nvCxnSpPr>
        <xdr:cNvPr id="799" name="Прямая соединительная линия 798">
          <a:extLst>
            <a:ext uri="{FF2B5EF4-FFF2-40B4-BE49-F238E27FC236}">
              <a16:creationId xmlns:a16="http://schemas.microsoft.com/office/drawing/2014/main" id="{00000000-0008-0000-0500-00001F030000}"/>
            </a:ext>
          </a:extLst>
        </xdr:cNvPr>
        <xdr:cNvCxnSpPr/>
      </xdr:nvCxnSpPr>
      <xdr:spPr>
        <a:xfrm>
          <a:off x="9550975" y="25531041"/>
          <a:ext cx="0" cy="1514186"/>
        </a:xfrm>
        <a:prstGeom prst="line">
          <a:avLst/>
        </a:prstGeom>
        <a:ln w="254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25978</xdr:colOff>
      <xdr:row>107</xdr:row>
      <xdr:rowOff>155864</xdr:rowOff>
    </xdr:from>
    <xdr:to>
      <xdr:col>15</xdr:col>
      <xdr:colOff>118341</xdr:colOff>
      <xdr:row>107</xdr:row>
      <xdr:rowOff>155864</xdr:rowOff>
    </xdr:to>
    <xdr:cxnSp macro="">
      <xdr:nvCxnSpPr>
        <xdr:cNvPr id="800" name="Прямая соединительная линия 799">
          <a:extLst>
            <a:ext uri="{FF2B5EF4-FFF2-40B4-BE49-F238E27FC236}">
              <a16:creationId xmlns:a16="http://schemas.microsoft.com/office/drawing/2014/main" id="{00000000-0008-0000-0500-000020030000}"/>
            </a:ext>
          </a:extLst>
        </xdr:cNvPr>
        <xdr:cNvCxnSpPr/>
      </xdr:nvCxnSpPr>
      <xdr:spPr>
        <a:xfrm>
          <a:off x="9499023" y="25674205"/>
          <a:ext cx="453159" cy="0"/>
        </a:xfrm>
        <a:prstGeom prst="line">
          <a:avLst/>
        </a:prstGeom>
        <a:ln w="254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61766</xdr:colOff>
      <xdr:row>106</xdr:row>
      <xdr:rowOff>76200</xdr:rowOff>
    </xdr:from>
    <xdr:to>
      <xdr:col>15</xdr:col>
      <xdr:colOff>66386</xdr:colOff>
      <xdr:row>108</xdr:row>
      <xdr:rowOff>28864</xdr:rowOff>
    </xdr:to>
    <xdr:cxnSp macro="">
      <xdr:nvCxnSpPr>
        <xdr:cNvPr id="801" name="Прямая соединительная линия 800">
          <a:extLst>
            <a:ext uri="{FF2B5EF4-FFF2-40B4-BE49-F238E27FC236}">
              <a16:creationId xmlns:a16="http://schemas.microsoft.com/office/drawing/2014/main" id="{00000000-0008-0000-0500-000021030000}"/>
            </a:ext>
          </a:extLst>
        </xdr:cNvPr>
        <xdr:cNvCxnSpPr/>
      </xdr:nvCxnSpPr>
      <xdr:spPr>
        <a:xfrm>
          <a:off x="9895607" y="25409814"/>
          <a:ext cx="4620" cy="322118"/>
        </a:xfrm>
        <a:prstGeom prst="line">
          <a:avLst/>
        </a:prstGeom>
        <a:ln w="254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222250</xdr:colOff>
      <xdr:row>106</xdr:row>
      <xdr:rowOff>50800</xdr:rowOff>
    </xdr:from>
    <xdr:to>
      <xdr:col>16</xdr:col>
      <xdr:colOff>222250</xdr:colOff>
      <xdr:row>110</xdr:row>
      <xdr:rowOff>63500</xdr:rowOff>
    </xdr:to>
    <xdr:cxnSp macro="">
      <xdr:nvCxnSpPr>
        <xdr:cNvPr id="802" name="Прямая соединительная линия 801">
          <a:extLst>
            <a:ext uri="{FF2B5EF4-FFF2-40B4-BE49-F238E27FC236}">
              <a16:creationId xmlns:a16="http://schemas.microsoft.com/office/drawing/2014/main" id="{00000000-0008-0000-0500-000022030000}"/>
            </a:ext>
          </a:extLst>
        </xdr:cNvPr>
        <xdr:cNvCxnSpPr/>
      </xdr:nvCxnSpPr>
      <xdr:spPr>
        <a:xfrm flipH="1">
          <a:off x="10420350" y="25349200"/>
          <a:ext cx="0" cy="749300"/>
        </a:xfrm>
        <a:prstGeom prst="line">
          <a:avLst/>
        </a:prstGeom>
        <a:ln w="254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23091</xdr:colOff>
      <xdr:row>109</xdr:row>
      <xdr:rowOff>176065</xdr:rowOff>
    </xdr:from>
    <xdr:to>
      <xdr:col>16</xdr:col>
      <xdr:colOff>277091</xdr:colOff>
      <xdr:row>109</xdr:row>
      <xdr:rowOff>176065</xdr:rowOff>
    </xdr:to>
    <xdr:cxnSp macro="">
      <xdr:nvCxnSpPr>
        <xdr:cNvPr id="803" name="Прямая соединительная линия 802">
          <a:extLst>
            <a:ext uri="{FF2B5EF4-FFF2-40B4-BE49-F238E27FC236}">
              <a16:creationId xmlns:a16="http://schemas.microsoft.com/office/drawing/2014/main" id="{00000000-0008-0000-0500-000023030000}"/>
            </a:ext>
          </a:extLst>
        </xdr:cNvPr>
        <xdr:cNvCxnSpPr/>
      </xdr:nvCxnSpPr>
      <xdr:spPr>
        <a:xfrm>
          <a:off x="9496136" y="26063860"/>
          <a:ext cx="975591" cy="0"/>
        </a:xfrm>
        <a:prstGeom prst="line">
          <a:avLst/>
        </a:prstGeom>
        <a:ln w="254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20205</xdr:colOff>
      <xdr:row>112</xdr:row>
      <xdr:rowOff>49068</xdr:rowOff>
    </xdr:from>
    <xdr:to>
      <xdr:col>22</xdr:col>
      <xdr:colOff>83705</xdr:colOff>
      <xdr:row>112</xdr:row>
      <xdr:rowOff>49068</xdr:rowOff>
    </xdr:to>
    <xdr:cxnSp macro="">
      <xdr:nvCxnSpPr>
        <xdr:cNvPr id="804" name="Прямая соединительная линия 803">
          <a:extLst>
            <a:ext uri="{FF2B5EF4-FFF2-40B4-BE49-F238E27FC236}">
              <a16:creationId xmlns:a16="http://schemas.microsoft.com/office/drawing/2014/main" id="{00000000-0008-0000-0500-000024030000}"/>
            </a:ext>
          </a:extLst>
        </xdr:cNvPr>
        <xdr:cNvCxnSpPr/>
      </xdr:nvCxnSpPr>
      <xdr:spPr>
        <a:xfrm>
          <a:off x="9493250" y="26491045"/>
          <a:ext cx="3076864" cy="0"/>
        </a:xfrm>
        <a:prstGeom prst="line">
          <a:avLst/>
        </a:prstGeom>
        <a:ln w="254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20205</xdr:colOff>
      <xdr:row>106</xdr:row>
      <xdr:rowOff>44450</xdr:rowOff>
    </xdr:from>
    <xdr:to>
      <xdr:col>22</xdr:col>
      <xdr:colOff>20205</xdr:colOff>
      <xdr:row>112</xdr:row>
      <xdr:rowOff>106796</xdr:rowOff>
    </xdr:to>
    <xdr:cxnSp macro="">
      <xdr:nvCxnSpPr>
        <xdr:cNvPr id="805" name="Прямая соединительная линия 804">
          <a:extLst>
            <a:ext uri="{FF2B5EF4-FFF2-40B4-BE49-F238E27FC236}">
              <a16:creationId xmlns:a16="http://schemas.microsoft.com/office/drawing/2014/main" id="{00000000-0008-0000-0500-000025030000}"/>
            </a:ext>
          </a:extLst>
        </xdr:cNvPr>
        <xdr:cNvCxnSpPr/>
      </xdr:nvCxnSpPr>
      <xdr:spPr>
        <a:xfrm flipH="1">
          <a:off x="12506614" y="25378064"/>
          <a:ext cx="0" cy="1170709"/>
        </a:xfrm>
        <a:prstGeom prst="line">
          <a:avLst/>
        </a:prstGeom>
        <a:ln w="254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577850</xdr:colOff>
      <xdr:row>106</xdr:row>
      <xdr:rowOff>50800</xdr:rowOff>
    </xdr:from>
    <xdr:to>
      <xdr:col>22</xdr:col>
      <xdr:colOff>577850</xdr:colOff>
      <xdr:row>115</xdr:row>
      <xdr:rowOff>49068</xdr:rowOff>
    </xdr:to>
    <xdr:cxnSp macro="">
      <xdr:nvCxnSpPr>
        <xdr:cNvPr id="806" name="Прямая соединительная линия 805">
          <a:extLst>
            <a:ext uri="{FF2B5EF4-FFF2-40B4-BE49-F238E27FC236}">
              <a16:creationId xmlns:a16="http://schemas.microsoft.com/office/drawing/2014/main" id="{00000000-0008-0000-0500-000026030000}"/>
            </a:ext>
          </a:extLst>
        </xdr:cNvPr>
        <xdr:cNvCxnSpPr/>
      </xdr:nvCxnSpPr>
      <xdr:spPr>
        <a:xfrm>
          <a:off x="13064259" y="25384414"/>
          <a:ext cx="0" cy="1660813"/>
        </a:xfrm>
        <a:prstGeom prst="line">
          <a:avLst/>
        </a:prstGeom>
        <a:ln w="254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23091</xdr:colOff>
      <xdr:row>114</xdr:row>
      <xdr:rowOff>178954</xdr:rowOff>
    </xdr:from>
    <xdr:to>
      <xdr:col>22</xdr:col>
      <xdr:colOff>632114</xdr:colOff>
      <xdr:row>114</xdr:row>
      <xdr:rowOff>178954</xdr:rowOff>
    </xdr:to>
    <xdr:cxnSp macro="">
      <xdr:nvCxnSpPr>
        <xdr:cNvPr id="807" name="Прямая соединительная линия 806">
          <a:extLst>
            <a:ext uri="{FF2B5EF4-FFF2-40B4-BE49-F238E27FC236}">
              <a16:creationId xmlns:a16="http://schemas.microsoft.com/office/drawing/2014/main" id="{00000000-0008-0000-0500-000027030000}"/>
            </a:ext>
          </a:extLst>
        </xdr:cNvPr>
        <xdr:cNvCxnSpPr/>
      </xdr:nvCxnSpPr>
      <xdr:spPr>
        <a:xfrm>
          <a:off x="9496136" y="26990386"/>
          <a:ext cx="3622387" cy="0"/>
        </a:xfrm>
        <a:prstGeom prst="line">
          <a:avLst/>
        </a:prstGeom>
        <a:ln w="254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508000</xdr:colOff>
      <xdr:row>114</xdr:row>
      <xdr:rowOff>111125</xdr:rowOff>
    </xdr:from>
    <xdr:to>
      <xdr:col>23</xdr:col>
      <xdr:colOff>0</xdr:colOff>
      <xdr:row>115</xdr:row>
      <xdr:rowOff>42862</xdr:rowOff>
    </xdr:to>
    <xdr:cxnSp macro="">
      <xdr:nvCxnSpPr>
        <xdr:cNvPr id="809" name="Прямая соединительная линия 808">
          <a:extLst>
            <a:ext uri="{FF2B5EF4-FFF2-40B4-BE49-F238E27FC236}">
              <a16:creationId xmlns:a16="http://schemas.microsoft.com/office/drawing/2014/main" id="{00000000-0008-0000-0500-000029030000}"/>
            </a:ext>
          </a:extLst>
        </xdr:cNvPr>
        <xdr:cNvCxnSpPr/>
      </xdr:nvCxnSpPr>
      <xdr:spPr>
        <a:xfrm flipH="1" flipV="1">
          <a:off x="13004800" y="26882725"/>
          <a:ext cx="133350" cy="115887"/>
        </a:xfrm>
        <a:prstGeom prst="line">
          <a:avLst/>
        </a:prstGeom>
        <a:ln w="127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21</xdr:col>
      <xdr:colOff>434975</xdr:colOff>
      <xdr:row>111</xdr:row>
      <xdr:rowOff>168275</xdr:rowOff>
    </xdr:from>
    <xdr:to>
      <xdr:col>22</xdr:col>
      <xdr:colOff>79375</xdr:colOff>
      <xdr:row>112</xdr:row>
      <xdr:rowOff>100012</xdr:rowOff>
    </xdr:to>
    <xdr:cxnSp macro="">
      <xdr:nvCxnSpPr>
        <xdr:cNvPr id="810" name="Прямая соединительная линия 809">
          <a:extLst>
            <a:ext uri="{FF2B5EF4-FFF2-40B4-BE49-F238E27FC236}">
              <a16:creationId xmlns:a16="http://schemas.microsoft.com/office/drawing/2014/main" id="{00000000-0008-0000-0500-00002A030000}"/>
            </a:ext>
          </a:extLst>
        </xdr:cNvPr>
        <xdr:cNvCxnSpPr/>
      </xdr:nvCxnSpPr>
      <xdr:spPr>
        <a:xfrm flipH="1" flipV="1">
          <a:off x="12442825" y="26387425"/>
          <a:ext cx="133350" cy="115887"/>
        </a:xfrm>
        <a:prstGeom prst="line">
          <a:avLst/>
        </a:prstGeom>
        <a:ln w="127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15875</xdr:colOff>
      <xdr:row>114</xdr:row>
      <xdr:rowOff>114300</xdr:rowOff>
    </xdr:from>
    <xdr:to>
      <xdr:col>14</xdr:col>
      <xdr:colOff>149225</xdr:colOff>
      <xdr:row>115</xdr:row>
      <xdr:rowOff>46037</xdr:rowOff>
    </xdr:to>
    <xdr:cxnSp macro="">
      <xdr:nvCxnSpPr>
        <xdr:cNvPr id="811" name="Прямая соединительная линия 810">
          <a:extLst>
            <a:ext uri="{FF2B5EF4-FFF2-40B4-BE49-F238E27FC236}">
              <a16:creationId xmlns:a16="http://schemas.microsoft.com/office/drawing/2014/main" id="{00000000-0008-0000-0500-00002B030000}"/>
            </a:ext>
          </a:extLst>
        </xdr:cNvPr>
        <xdr:cNvCxnSpPr/>
      </xdr:nvCxnSpPr>
      <xdr:spPr>
        <a:xfrm flipH="1" flipV="1">
          <a:off x="9490075" y="26885900"/>
          <a:ext cx="133350" cy="115887"/>
        </a:xfrm>
        <a:prstGeom prst="line">
          <a:avLst/>
        </a:prstGeom>
        <a:ln w="127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9525</xdr:colOff>
      <xdr:row>111</xdr:row>
      <xdr:rowOff>168275</xdr:rowOff>
    </xdr:from>
    <xdr:to>
      <xdr:col>14</xdr:col>
      <xdr:colOff>142875</xdr:colOff>
      <xdr:row>112</xdr:row>
      <xdr:rowOff>100012</xdr:rowOff>
    </xdr:to>
    <xdr:cxnSp macro="">
      <xdr:nvCxnSpPr>
        <xdr:cNvPr id="812" name="Прямая соединительная линия 811">
          <a:extLst>
            <a:ext uri="{FF2B5EF4-FFF2-40B4-BE49-F238E27FC236}">
              <a16:creationId xmlns:a16="http://schemas.microsoft.com/office/drawing/2014/main" id="{00000000-0008-0000-0500-00002C030000}"/>
            </a:ext>
          </a:extLst>
        </xdr:cNvPr>
        <xdr:cNvCxnSpPr/>
      </xdr:nvCxnSpPr>
      <xdr:spPr>
        <a:xfrm flipH="1" flipV="1">
          <a:off x="9483725" y="26387425"/>
          <a:ext cx="133350" cy="115887"/>
        </a:xfrm>
        <a:prstGeom prst="line">
          <a:avLst/>
        </a:prstGeom>
        <a:ln w="127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149225</xdr:colOff>
      <xdr:row>109</xdr:row>
      <xdr:rowOff>111125</xdr:rowOff>
    </xdr:from>
    <xdr:to>
      <xdr:col>16</xdr:col>
      <xdr:colOff>282575</xdr:colOff>
      <xdr:row>110</xdr:row>
      <xdr:rowOff>42862</xdr:rowOff>
    </xdr:to>
    <xdr:cxnSp macro="">
      <xdr:nvCxnSpPr>
        <xdr:cNvPr id="813" name="Прямая соединительная линия 812">
          <a:extLst>
            <a:ext uri="{FF2B5EF4-FFF2-40B4-BE49-F238E27FC236}">
              <a16:creationId xmlns:a16="http://schemas.microsoft.com/office/drawing/2014/main" id="{00000000-0008-0000-0500-00002D030000}"/>
            </a:ext>
          </a:extLst>
        </xdr:cNvPr>
        <xdr:cNvCxnSpPr/>
      </xdr:nvCxnSpPr>
      <xdr:spPr>
        <a:xfrm flipH="1" flipV="1">
          <a:off x="10347325" y="25961975"/>
          <a:ext cx="133350" cy="115887"/>
        </a:xfrm>
        <a:prstGeom prst="line">
          <a:avLst/>
        </a:prstGeom>
        <a:ln w="127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15875</xdr:colOff>
      <xdr:row>109</xdr:row>
      <xdr:rowOff>107950</xdr:rowOff>
    </xdr:from>
    <xdr:to>
      <xdr:col>14</xdr:col>
      <xdr:colOff>149225</xdr:colOff>
      <xdr:row>110</xdr:row>
      <xdr:rowOff>39687</xdr:rowOff>
    </xdr:to>
    <xdr:cxnSp macro="">
      <xdr:nvCxnSpPr>
        <xdr:cNvPr id="814" name="Прямая соединительная линия 813">
          <a:extLst>
            <a:ext uri="{FF2B5EF4-FFF2-40B4-BE49-F238E27FC236}">
              <a16:creationId xmlns:a16="http://schemas.microsoft.com/office/drawing/2014/main" id="{00000000-0008-0000-0500-00002E030000}"/>
            </a:ext>
          </a:extLst>
        </xdr:cNvPr>
        <xdr:cNvCxnSpPr/>
      </xdr:nvCxnSpPr>
      <xdr:spPr>
        <a:xfrm flipH="1" flipV="1">
          <a:off x="9490075" y="25958800"/>
          <a:ext cx="133350" cy="115887"/>
        </a:xfrm>
        <a:prstGeom prst="line">
          <a:avLst/>
        </a:prstGeom>
        <a:ln w="127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355600</xdr:colOff>
      <xdr:row>107</xdr:row>
      <xdr:rowOff>92075</xdr:rowOff>
    </xdr:from>
    <xdr:to>
      <xdr:col>15</xdr:col>
      <xdr:colOff>127000</xdr:colOff>
      <xdr:row>108</xdr:row>
      <xdr:rowOff>23812</xdr:rowOff>
    </xdr:to>
    <xdr:cxnSp macro="">
      <xdr:nvCxnSpPr>
        <xdr:cNvPr id="815" name="Прямая соединительная линия 814">
          <a:extLst>
            <a:ext uri="{FF2B5EF4-FFF2-40B4-BE49-F238E27FC236}">
              <a16:creationId xmlns:a16="http://schemas.microsoft.com/office/drawing/2014/main" id="{00000000-0008-0000-0500-00002F030000}"/>
            </a:ext>
          </a:extLst>
        </xdr:cNvPr>
        <xdr:cNvCxnSpPr/>
      </xdr:nvCxnSpPr>
      <xdr:spPr>
        <a:xfrm flipH="1" flipV="1">
          <a:off x="9829800" y="25574625"/>
          <a:ext cx="133350" cy="115887"/>
        </a:xfrm>
        <a:prstGeom prst="line">
          <a:avLst/>
        </a:prstGeom>
        <a:ln w="127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9525</xdr:colOff>
      <xdr:row>107</xdr:row>
      <xdr:rowOff>88900</xdr:rowOff>
    </xdr:from>
    <xdr:to>
      <xdr:col>14</xdr:col>
      <xdr:colOff>142875</xdr:colOff>
      <xdr:row>108</xdr:row>
      <xdr:rowOff>20637</xdr:rowOff>
    </xdr:to>
    <xdr:cxnSp macro="">
      <xdr:nvCxnSpPr>
        <xdr:cNvPr id="816" name="Прямая соединительная линия 815">
          <a:extLst>
            <a:ext uri="{FF2B5EF4-FFF2-40B4-BE49-F238E27FC236}">
              <a16:creationId xmlns:a16="http://schemas.microsoft.com/office/drawing/2014/main" id="{00000000-0008-0000-0500-000030030000}"/>
            </a:ext>
          </a:extLst>
        </xdr:cNvPr>
        <xdr:cNvCxnSpPr/>
      </xdr:nvCxnSpPr>
      <xdr:spPr>
        <a:xfrm flipH="1" flipV="1">
          <a:off x="9483725" y="25571450"/>
          <a:ext cx="133350" cy="115887"/>
        </a:xfrm>
        <a:prstGeom prst="line">
          <a:avLst/>
        </a:prstGeom>
        <a:ln w="127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273050</xdr:colOff>
      <xdr:row>105</xdr:row>
      <xdr:rowOff>171450</xdr:rowOff>
    </xdr:from>
    <xdr:to>
      <xdr:col>14</xdr:col>
      <xdr:colOff>44450</xdr:colOff>
      <xdr:row>106</xdr:row>
      <xdr:rowOff>103187</xdr:rowOff>
    </xdr:to>
    <xdr:cxnSp macro="">
      <xdr:nvCxnSpPr>
        <xdr:cNvPr id="817" name="Прямая соединительная линия 816">
          <a:extLst>
            <a:ext uri="{FF2B5EF4-FFF2-40B4-BE49-F238E27FC236}">
              <a16:creationId xmlns:a16="http://schemas.microsoft.com/office/drawing/2014/main" id="{00000000-0008-0000-0500-000031030000}"/>
            </a:ext>
          </a:extLst>
        </xdr:cNvPr>
        <xdr:cNvCxnSpPr/>
      </xdr:nvCxnSpPr>
      <xdr:spPr>
        <a:xfrm flipH="1" flipV="1">
          <a:off x="9385300" y="25285700"/>
          <a:ext cx="133350" cy="115887"/>
        </a:xfrm>
        <a:prstGeom prst="line">
          <a:avLst/>
        </a:prstGeom>
        <a:ln w="127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276225</xdr:colOff>
      <xdr:row>106</xdr:row>
      <xdr:rowOff>111125</xdr:rowOff>
    </xdr:from>
    <xdr:to>
      <xdr:col>14</xdr:col>
      <xdr:colOff>47625</xdr:colOff>
      <xdr:row>107</xdr:row>
      <xdr:rowOff>42862</xdr:rowOff>
    </xdr:to>
    <xdr:cxnSp macro="">
      <xdr:nvCxnSpPr>
        <xdr:cNvPr id="818" name="Прямая соединительная линия 817">
          <a:extLst>
            <a:ext uri="{FF2B5EF4-FFF2-40B4-BE49-F238E27FC236}">
              <a16:creationId xmlns:a16="http://schemas.microsoft.com/office/drawing/2014/main" id="{00000000-0008-0000-0500-000032030000}"/>
            </a:ext>
          </a:extLst>
        </xdr:cNvPr>
        <xdr:cNvCxnSpPr/>
      </xdr:nvCxnSpPr>
      <xdr:spPr>
        <a:xfrm flipH="1" flipV="1">
          <a:off x="9388475" y="25409525"/>
          <a:ext cx="133350" cy="115887"/>
        </a:xfrm>
        <a:prstGeom prst="line">
          <a:avLst/>
        </a:prstGeom>
        <a:ln w="127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206375</xdr:colOff>
      <xdr:row>106</xdr:row>
      <xdr:rowOff>114300</xdr:rowOff>
    </xdr:from>
    <xdr:to>
      <xdr:col>12</xdr:col>
      <xdr:colOff>104775</xdr:colOff>
      <xdr:row>107</xdr:row>
      <xdr:rowOff>46037</xdr:rowOff>
    </xdr:to>
    <xdr:cxnSp macro="">
      <xdr:nvCxnSpPr>
        <xdr:cNvPr id="819" name="Прямая соединительная линия 818">
          <a:extLst>
            <a:ext uri="{FF2B5EF4-FFF2-40B4-BE49-F238E27FC236}">
              <a16:creationId xmlns:a16="http://schemas.microsoft.com/office/drawing/2014/main" id="{00000000-0008-0000-0500-000033030000}"/>
            </a:ext>
          </a:extLst>
        </xdr:cNvPr>
        <xdr:cNvCxnSpPr/>
      </xdr:nvCxnSpPr>
      <xdr:spPr>
        <a:xfrm flipH="1" flipV="1">
          <a:off x="8721725" y="25412700"/>
          <a:ext cx="133350" cy="115887"/>
        </a:xfrm>
        <a:prstGeom prst="line">
          <a:avLst/>
        </a:prstGeom>
        <a:ln w="127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269875</xdr:colOff>
      <xdr:row>106</xdr:row>
      <xdr:rowOff>114300</xdr:rowOff>
    </xdr:from>
    <xdr:to>
      <xdr:col>10</xdr:col>
      <xdr:colOff>403225</xdr:colOff>
      <xdr:row>107</xdr:row>
      <xdr:rowOff>46037</xdr:rowOff>
    </xdr:to>
    <xdr:cxnSp macro="">
      <xdr:nvCxnSpPr>
        <xdr:cNvPr id="820" name="Прямая соединительная линия 819">
          <a:extLst>
            <a:ext uri="{FF2B5EF4-FFF2-40B4-BE49-F238E27FC236}">
              <a16:creationId xmlns:a16="http://schemas.microsoft.com/office/drawing/2014/main" id="{00000000-0008-0000-0500-000034030000}"/>
            </a:ext>
          </a:extLst>
        </xdr:cNvPr>
        <xdr:cNvCxnSpPr/>
      </xdr:nvCxnSpPr>
      <xdr:spPr>
        <a:xfrm flipH="1" flipV="1">
          <a:off x="8112125" y="25412700"/>
          <a:ext cx="133350" cy="115887"/>
        </a:xfrm>
        <a:prstGeom prst="line">
          <a:avLst/>
        </a:prstGeom>
        <a:ln w="127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177800</xdr:colOff>
      <xdr:row>106</xdr:row>
      <xdr:rowOff>111125</xdr:rowOff>
    </xdr:from>
    <xdr:to>
      <xdr:col>9</xdr:col>
      <xdr:colOff>311150</xdr:colOff>
      <xdr:row>107</xdr:row>
      <xdr:rowOff>42862</xdr:rowOff>
    </xdr:to>
    <xdr:cxnSp macro="">
      <xdr:nvCxnSpPr>
        <xdr:cNvPr id="821" name="Прямая соединительная линия 820">
          <a:extLst>
            <a:ext uri="{FF2B5EF4-FFF2-40B4-BE49-F238E27FC236}">
              <a16:creationId xmlns:a16="http://schemas.microsoft.com/office/drawing/2014/main" id="{00000000-0008-0000-0500-000035030000}"/>
            </a:ext>
          </a:extLst>
        </xdr:cNvPr>
        <xdr:cNvCxnSpPr/>
      </xdr:nvCxnSpPr>
      <xdr:spPr>
        <a:xfrm flipH="1" flipV="1">
          <a:off x="7442200" y="25409525"/>
          <a:ext cx="133350" cy="115887"/>
        </a:xfrm>
        <a:prstGeom prst="line">
          <a:avLst/>
        </a:prstGeom>
        <a:ln w="127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285750</xdr:colOff>
      <xdr:row>106</xdr:row>
      <xdr:rowOff>111125</xdr:rowOff>
    </xdr:from>
    <xdr:to>
      <xdr:col>8</xdr:col>
      <xdr:colOff>419100</xdr:colOff>
      <xdr:row>107</xdr:row>
      <xdr:rowOff>42862</xdr:rowOff>
    </xdr:to>
    <xdr:cxnSp macro="">
      <xdr:nvCxnSpPr>
        <xdr:cNvPr id="822" name="Прямая соединительная линия 821">
          <a:extLst>
            <a:ext uri="{FF2B5EF4-FFF2-40B4-BE49-F238E27FC236}">
              <a16:creationId xmlns:a16="http://schemas.microsoft.com/office/drawing/2014/main" id="{00000000-0008-0000-0500-000036030000}"/>
            </a:ext>
          </a:extLst>
        </xdr:cNvPr>
        <xdr:cNvCxnSpPr/>
      </xdr:nvCxnSpPr>
      <xdr:spPr>
        <a:xfrm flipH="1" flipV="1">
          <a:off x="6661150" y="25409525"/>
          <a:ext cx="133350" cy="115887"/>
        </a:xfrm>
        <a:prstGeom prst="line">
          <a:avLst/>
        </a:prstGeom>
        <a:ln w="127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279400</xdr:colOff>
      <xdr:row>106</xdr:row>
      <xdr:rowOff>111125</xdr:rowOff>
    </xdr:from>
    <xdr:to>
      <xdr:col>6</xdr:col>
      <xdr:colOff>412750</xdr:colOff>
      <xdr:row>107</xdr:row>
      <xdr:rowOff>42862</xdr:rowOff>
    </xdr:to>
    <xdr:cxnSp macro="">
      <xdr:nvCxnSpPr>
        <xdr:cNvPr id="823" name="Прямая соединительная линия 822">
          <a:extLst>
            <a:ext uri="{FF2B5EF4-FFF2-40B4-BE49-F238E27FC236}">
              <a16:creationId xmlns:a16="http://schemas.microsoft.com/office/drawing/2014/main" id="{00000000-0008-0000-0500-000037030000}"/>
            </a:ext>
          </a:extLst>
        </xdr:cNvPr>
        <xdr:cNvCxnSpPr/>
      </xdr:nvCxnSpPr>
      <xdr:spPr>
        <a:xfrm flipH="1" flipV="1">
          <a:off x="5600700" y="25409525"/>
          <a:ext cx="133350" cy="115887"/>
        </a:xfrm>
        <a:prstGeom prst="line">
          <a:avLst/>
        </a:prstGeom>
        <a:ln w="127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212725</xdr:colOff>
      <xdr:row>101</xdr:row>
      <xdr:rowOff>47625</xdr:rowOff>
    </xdr:from>
    <xdr:to>
      <xdr:col>12</xdr:col>
      <xdr:colOff>111125</xdr:colOff>
      <xdr:row>101</xdr:row>
      <xdr:rowOff>163512</xdr:rowOff>
    </xdr:to>
    <xdr:cxnSp macro="">
      <xdr:nvCxnSpPr>
        <xdr:cNvPr id="824" name="Прямая соединительная линия 823">
          <a:extLst>
            <a:ext uri="{FF2B5EF4-FFF2-40B4-BE49-F238E27FC236}">
              <a16:creationId xmlns:a16="http://schemas.microsoft.com/office/drawing/2014/main" id="{00000000-0008-0000-0500-000038030000}"/>
            </a:ext>
          </a:extLst>
        </xdr:cNvPr>
        <xdr:cNvCxnSpPr/>
      </xdr:nvCxnSpPr>
      <xdr:spPr>
        <a:xfrm flipH="1" flipV="1">
          <a:off x="8728075" y="24425275"/>
          <a:ext cx="133350" cy="115887"/>
        </a:xfrm>
        <a:prstGeom prst="line">
          <a:avLst/>
        </a:prstGeom>
        <a:ln w="127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260350</xdr:colOff>
      <xdr:row>96</xdr:row>
      <xdr:rowOff>107950</xdr:rowOff>
    </xdr:from>
    <xdr:to>
      <xdr:col>10</xdr:col>
      <xdr:colOff>393700</xdr:colOff>
      <xdr:row>97</xdr:row>
      <xdr:rowOff>39687</xdr:rowOff>
    </xdr:to>
    <xdr:cxnSp macro="">
      <xdr:nvCxnSpPr>
        <xdr:cNvPr id="825" name="Прямая соединительная линия 824">
          <a:extLst>
            <a:ext uri="{FF2B5EF4-FFF2-40B4-BE49-F238E27FC236}">
              <a16:creationId xmlns:a16="http://schemas.microsoft.com/office/drawing/2014/main" id="{00000000-0008-0000-0500-000039030000}"/>
            </a:ext>
          </a:extLst>
        </xdr:cNvPr>
        <xdr:cNvCxnSpPr/>
      </xdr:nvCxnSpPr>
      <xdr:spPr>
        <a:xfrm flipH="1" flipV="1">
          <a:off x="8102600" y="23564850"/>
          <a:ext cx="133350" cy="115887"/>
        </a:xfrm>
        <a:prstGeom prst="line">
          <a:avLst/>
        </a:prstGeom>
        <a:ln w="127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174625</xdr:colOff>
      <xdr:row>91</xdr:row>
      <xdr:rowOff>152400</xdr:rowOff>
    </xdr:from>
    <xdr:to>
      <xdr:col>9</xdr:col>
      <xdr:colOff>307975</xdr:colOff>
      <xdr:row>92</xdr:row>
      <xdr:rowOff>84137</xdr:rowOff>
    </xdr:to>
    <xdr:cxnSp macro="">
      <xdr:nvCxnSpPr>
        <xdr:cNvPr id="826" name="Прямая соединительная линия 825">
          <a:extLst>
            <a:ext uri="{FF2B5EF4-FFF2-40B4-BE49-F238E27FC236}">
              <a16:creationId xmlns:a16="http://schemas.microsoft.com/office/drawing/2014/main" id="{00000000-0008-0000-0500-00003A030000}"/>
            </a:ext>
          </a:extLst>
        </xdr:cNvPr>
        <xdr:cNvCxnSpPr/>
      </xdr:nvCxnSpPr>
      <xdr:spPr>
        <a:xfrm flipH="1" flipV="1">
          <a:off x="7439025" y="22688550"/>
          <a:ext cx="133350" cy="115887"/>
        </a:xfrm>
        <a:prstGeom prst="line">
          <a:avLst/>
        </a:prstGeom>
        <a:ln w="127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285750</xdr:colOff>
      <xdr:row>87</xdr:row>
      <xdr:rowOff>57150</xdr:rowOff>
    </xdr:from>
    <xdr:to>
      <xdr:col>8</xdr:col>
      <xdr:colOff>419100</xdr:colOff>
      <xdr:row>87</xdr:row>
      <xdr:rowOff>173037</xdr:rowOff>
    </xdr:to>
    <xdr:cxnSp macro="">
      <xdr:nvCxnSpPr>
        <xdr:cNvPr id="827" name="Прямая соединительная линия 826">
          <a:extLst>
            <a:ext uri="{FF2B5EF4-FFF2-40B4-BE49-F238E27FC236}">
              <a16:creationId xmlns:a16="http://schemas.microsoft.com/office/drawing/2014/main" id="{00000000-0008-0000-0500-00003B030000}"/>
            </a:ext>
          </a:extLst>
        </xdr:cNvPr>
        <xdr:cNvCxnSpPr/>
      </xdr:nvCxnSpPr>
      <xdr:spPr>
        <a:xfrm flipH="1" flipV="1">
          <a:off x="6661150" y="21856700"/>
          <a:ext cx="133350" cy="115887"/>
        </a:xfrm>
        <a:prstGeom prst="line">
          <a:avLst/>
        </a:prstGeom>
        <a:ln w="127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285750</xdr:colOff>
      <xdr:row>82</xdr:row>
      <xdr:rowOff>120650</xdr:rowOff>
    </xdr:from>
    <xdr:to>
      <xdr:col>6</xdr:col>
      <xdr:colOff>419100</xdr:colOff>
      <xdr:row>83</xdr:row>
      <xdr:rowOff>52387</xdr:rowOff>
    </xdr:to>
    <xdr:cxnSp macro="">
      <xdr:nvCxnSpPr>
        <xdr:cNvPr id="828" name="Прямая соединительная линия 827">
          <a:extLst>
            <a:ext uri="{FF2B5EF4-FFF2-40B4-BE49-F238E27FC236}">
              <a16:creationId xmlns:a16="http://schemas.microsoft.com/office/drawing/2014/main" id="{00000000-0008-0000-0500-00003C030000}"/>
            </a:ext>
          </a:extLst>
        </xdr:cNvPr>
        <xdr:cNvCxnSpPr/>
      </xdr:nvCxnSpPr>
      <xdr:spPr>
        <a:xfrm flipH="1" flipV="1">
          <a:off x="5607050" y="20999450"/>
          <a:ext cx="133350" cy="115887"/>
        </a:xfrm>
        <a:prstGeom prst="line">
          <a:avLst/>
        </a:prstGeom>
        <a:ln w="127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74084</xdr:colOff>
      <xdr:row>76</xdr:row>
      <xdr:rowOff>63501</xdr:rowOff>
    </xdr:from>
    <xdr:to>
      <xdr:col>1</xdr:col>
      <xdr:colOff>747284</xdr:colOff>
      <xdr:row>80</xdr:row>
      <xdr:rowOff>17034</xdr:rowOff>
    </xdr:to>
    <xdr:grpSp>
      <xdr:nvGrpSpPr>
        <xdr:cNvPr id="829" name="Группа 828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00000000-0008-0000-0500-00003D030000}"/>
            </a:ext>
          </a:extLst>
        </xdr:cNvPr>
        <xdr:cNvGrpSpPr>
          <a:grpSpLocks noChangeAspect="1"/>
        </xdr:cNvGrpSpPr>
      </xdr:nvGrpSpPr>
      <xdr:grpSpPr>
        <a:xfrm rot="5400000">
          <a:off x="142442" y="15901373"/>
          <a:ext cx="703041" cy="673200"/>
          <a:chOff x="720000" y="3600000"/>
          <a:chExt cx="792000" cy="792000"/>
        </a:xfrm>
      </xdr:grpSpPr>
      <xdr:sp macro="" textlink="">
        <xdr:nvSpPr>
          <xdr:cNvPr id="830" name="Стрелка влево 114">
            <a:extLst>
              <a:ext uri="{FF2B5EF4-FFF2-40B4-BE49-F238E27FC236}">
                <a16:creationId xmlns:a16="http://schemas.microsoft.com/office/drawing/2014/main" id="{00000000-0008-0000-0500-00003E030000}"/>
              </a:ext>
            </a:extLst>
          </xdr:cNvPr>
          <xdr:cNvSpPr>
            <a:spLocks noChangeAspect="1"/>
          </xdr:cNvSpPr>
        </xdr:nvSpPr>
        <xdr:spPr>
          <a:xfrm>
            <a:off x="810000" y="3798000"/>
            <a:ext cx="576000" cy="414000"/>
          </a:xfrm>
          <a:prstGeom prst="leftArrow">
            <a:avLst/>
          </a:prstGeom>
          <a:solidFill>
            <a:schemeClr val="bg1"/>
          </a:solidFill>
          <a:ln w="31750">
            <a:solidFill>
              <a:schemeClr val="tx1">
                <a:lumMod val="95000"/>
                <a:lumOff val="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/>
          </a:p>
        </xdr:txBody>
      </xdr:sp>
      <xdr:sp macro="" textlink="">
        <xdr:nvSpPr>
          <xdr:cNvPr id="831" name="Прямоугольник 830">
            <a:extLst>
              <a:ext uri="{FF2B5EF4-FFF2-40B4-BE49-F238E27FC236}">
                <a16:creationId xmlns:a16="http://schemas.microsoft.com/office/drawing/2014/main" id="{00000000-0008-0000-0500-00003F030000}"/>
              </a:ext>
            </a:extLst>
          </xdr:cNvPr>
          <xdr:cNvSpPr>
            <a:spLocks noChangeAspect="1"/>
          </xdr:cNvSpPr>
        </xdr:nvSpPr>
        <xdr:spPr>
          <a:xfrm>
            <a:off x="720000" y="3600000"/>
            <a:ext cx="792000" cy="792000"/>
          </a:xfrm>
          <a:prstGeom prst="rect">
            <a:avLst/>
          </a:prstGeom>
          <a:noFill/>
          <a:ln w="31750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/>
          </a:p>
        </xdr:txBody>
      </xdr:sp>
    </xdr:grpSp>
    <xdr:clientData/>
  </xdr:twoCellAnchor>
  <xdr:twoCellAnchor editAs="oneCell">
    <xdr:from>
      <xdr:col>5</xdr:col>
      <xdr:colOff>864014</xdr:colOff>
      <xdr:row>0</xdr:row>
      <xdr:rowOff>0</xdr:rowOff>
    </xdr:from>
    <xdr:to>
      <xdr:col>6</xdr:col>
      <xdr:colOff>668011</xdr:colOff>
      <xdr:row>0</xdr:row>
      <xdr:rowOff>834571</xdr:rowOff>
    </xdr:to>
    <xdr:pic>
      <xdr:nvPicPr>
        <xdr:cNvPr id="169" name="Рисунок 168" descr="Вопросы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00000000-0008-0000-0500-0000A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7"/>
            </a:ext>
          </a:extLst>
        </a:blip>
        <a:stretch>
          <a:fillRect/>
        </a:stretch>
      </xdr:blipFill>
      <xdr:spPr>
        <a:xfrm>
          <a:off x="5152866" y="0"/>
          <a:ext cx="834571" cy="83457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148784</xdr:colOff>
      <xdr:row>3</xdr:row>
      <xdr:rowOff>67112</xdr:rowOff>
    </xdr:from>
    <xdr:to>
      <xdr:col>17</xdr:col>
      <xdr:colOff>134020</xdr:colOff>
      <xdr:row>15</xdr:row>
      <xdr:rowOff>48470</xdr:rowOff>
    </xdr:to>
    <xdr:pic>
      <xdr:nvPicPr>
        <xdr:cNvPr id="47" name="Рисунок 46">
          <a:extLst>
            <a:ext uri="{FF2B5EF4-FFF2-40B4-BE49-F238E27FC236}">
              <a16:creationId xmlns:a16="http://schemas.microsoft.com/office/drawing/2014/main" id="{00000000-0008-0000-06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617" y="1379445"/>
          <a:ext cx="3583569" cy="2584858"/>
        </a:xfrm>
        <a:prstGeom prst="rect">
          <a:avLst/>
        </a:prstGeom>
      </xdr:spPr>
    </xdr:pic>
    <xdr:clientData/>
  </xdr:twoCellAnchor>
  <xdr:twoCellAnchor>
    <xdr:from>
      <xdr:col>1</xdr:col>
      <xdr:colOff>62345</xdr:colOff>
      <xdr:row>0</xdr:row>
      <xdr:rowOff>96982</xdr:rowOff>
    </xdr:from>
    <xdr:to>
      <xdr:col>1</xdr:col>
      <xdr:colOff>735545</xdr:colOff>
      <xdr:row>0</xdr:row>
      <xdr:rowOff>770182</xdr:rowOff>
    </xdr:to>
    <xdr:grpSp>
      <xdr:nvGrpSpPr>
        <xdr:cNvPr id="4" name="Группа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GrpSpPr>
          <a:grpSpLocks noChangeAspect="1"/>
        </xdr:cNvGrpSpPr>
      </xdr:nvGrpSpPr>
      <xdr:grpSpPr>
        <a:xfrm>
          <a:off x="143988" y="96982"/>
          <a:ext cx="673200" cy="673200"/>
          <a:chOff x="720000" y="3600000"/>
          <a:chExt cx="792000" cy="792000"/>
        </a:xfrm>
      </xdr:grpSpPr>
      <xdr:sp macro="" textlink="">
        <xdr:nvSpPr>
          <xdr:cNvPr id="5" name="Стрелка влево 32">
            <a:extLst>
              <a:ext uri="{FF2B5EF4-FFF2-40B4-BE49-F238E27FC236}">
                <a16:creationId xmlns:a16="http://schemas.microsoft.com/office/drawing/2014/main" id="{00000000-0008-0000-0600-000005000000}"/>
              </a:ext>
            </a:extLst>
          </xdr:cNvPr>
          <xdr:cNvSpPr>
            <a:spLocks noChangeAspect="1"/>
          </xdr:cNvSpPr>
        </xdr:nvSpPr>
        <xdr:spPr>
          <a:xfrm>
            <a:off x="810000" y="3798000"/>
            <a:ext cx="576000" cy="414000"/>
          </a:xfrm>
          <a:prstGeom prst="leftArrow">
            <a:avLst/>
          </a:prstGeom>
          <a:solidFill>
            <a:schemeClr val="bg1"/>
          </a:solidFill>
          <a:ln w="31750">
            <a:solidFill>
              <a:schemeClr val="tx1">
                <a:lumMod val="95000"/>
                <a:lumOff val="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/>
          </a:p>
        </xdr:txBody>
      </xdr:sp>
      <xdr:sp macro="" textlink="">
        <xdr:nvSpPr>
          <xdr:cNvPr id="6" name="Прямоугольник 5">
            <a:extLst>
              <a:ext uri="{FF2B5EF4-FFF2-40B4-BE49-F238E27FC236}">
                <a16:creationId xmlns:a16="http://schemas.microsoft.com/office/drawing/2014/main" id="{00000000-0008-0000-0600-000006000000}"/>
              </a:ext>
            </a:extLst>
          </xdr:cNvPr>
          <xdr:cNvSpPr>
            <a:spLocks noChangeAspect="1"/>
          </xdr:cNvSpPr>
        </xdr:nvSpPr>
        <xdr:spPr>
          <a:xfrm>
            <a:off x="720000" y="3600000"/>
            <a:ext cx="792000" cy="792000"/>
          </a:xfrm>
          <a:prstGeom prst="rect">
            <a:avLst/>
          </a:prstGeom>
          <a:noFill/>
          <a:ln w="31750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/>
          </a:p>
        </xdr:txBody>
      </xdr:sp>
    </xdr:grpSp>
    <xdr:clientData/>
  </xdr:twoCellAnchor>
  <xdr:twoCellAnchor>
    <xdr:from>
      <xdr:col>1</xdr:col>
      <xdr:colOff>1286345</xdr:colOff>
      <xdr:row>0</xdr:row>
      <xdr:rowOff>96982</xdr:rowOff>
    </xdr:from>
    <xdr:to>
      <xdr:col>1</xdr:col>
      <xdr:colOff>1959545</xdr:colOff>
      <xdr:row>0</xdr:row>
      <xdr:rowOff>770182</xdr:rowOff>
    </xdr:to>
    <xdr:grpSp>
      <xdr:nvGrpSpPr>
        <xdr:cNvPr id="7" name="Группа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GrpSpPr/>
      </xdr:nvGrpSpPr>
      <xdr:grpSpPr>
        <a:xfrm>
          <a:off x="1367988" y="96982"/>
          <a:ext cx="673200" cy="673200"/>
          <a:chOff x="1944000" y="3600000"/>
          <a:chExt cx="673200" cy="673200"/>
        </a:xfrm>
      </xdr:grpSpPr>
      <xdr:pic>
        <xdr:nvPicPr>
          <xdr:cNvPr id="8" name="Picture 4" descr="D:\work folders\МОС\Документы по работе\прайс-лист\конфигуратор\img_165371.png">
            <a:extLst>
              <a:ext uri="{FF2B5EF4-FFF2-40B4-BE49-F238E27FC236}">
                <a16:creationId xmlns:a16="http://schemas.microsoft.com/office/drawing/2014/main" id="{00000000-0008-0000-0600-000008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print"/>
          <a:srcRect/>
          <a:stretch>
            <a:fillRect/>
          </a:stretch>
        </xdr:blipFill>
        <xdr:spPr bwMode="auto">
          <a:xfrm>
            <a:off x="2066400" y="3670380"/>
            <a:ext cx="443763" cy="520200"/>
          </a:xfrm>
          <a:prstGeom prst="rect">
            <a:avLst/>
          </a:prstGeom>
          <a:noFill/>
        </xdr:spPr>
      </xdr:pic>
      <xdr:sp macro="" textlink="">
        <xdr:nvSpPr>
          <xdr:cNvPr id="9" name="Прямоугольник 8">
            <a:extLst>
              <a:ext uri="{FF2B5EF4-FFF2-40B4-BE49-F238E27FC236}">
                <a16:creationId xmlns:a16="http://schemas.microsoft.com/office/drawing/2014/main" id="{00000000-0008-0000-0600-000009000000}"/>
              </a:ext>
            </a:extLst>
          </xdr:cNvPr>
          <xdr:cNvSpPr>
            <a:spLocks noChangeAspect="1"/>
          </xdr:cNvSpPr>
        </xdr:nvSpPr>
        <xdr:spPr>
          <a:xfrm>
            <a:off x="1944000" y="3600000"/>
            <a:ext cx="673200" cy="673200"/>
          </a:xfrm>
          <a:prstGeom prst="rect">
            <a:avLst/>
          </a:prstGeom>
          <a:noFill/>
          <a:ln w="31750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/>
          </a:p>
        </xdr:txBody>
      </xdr:sp>
    </xdr:grpSp>
    <xdr:clientData/>
  </xdr:twoCellAnchor>
  <xdr:twoCellAnchor>
    <xdr:from>
      <xdr:col>3</xdr:col>
      <xdr:colOff>330745</xdr:colOff>
      <xdr:row>0</xdr:row>
      <xdr:rowOff>96982</xdr:rowOff>
    </xdr:from>
    <xdr:to>
      <xdr:col>5</xdr:col>
      <xdr:colOff>284278</xdr:colOff>
      <xdr:row>0</xdr:row>
      <xdr:rowOff>770182</xdr:rowOff>
    </xdr:to>
    <xdr:grpSp>
      <xdr:nvGrpSpPr>
        <xdr:cNvPr id="10" name="Группа 9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GrpSpPr>
          <a:grpSpLocks noChangeAspect="1"/>
        </xdr:cNvGrpSpPr>
      </xdr:nvGrpSpPr>
      <xdr:grpSpPr>
        <a:xfrm>
          <a:off x="3895816" y="96982"/>
          <a:ext cx="679248" cy="673200"/>
          <a:chOff x="4392000" y="3600000"/>
          <a:chExt cx="792000" cy="792000"/>
        </a:xfrm>
      </xdr:grpSpPr>
      <xdr:sp macro="" textlink="">
        <xdr:nvSpPr>
          <xdr:cNvPr id="11" name="Прямоугольник 10">
            <a:extLst>
              <a:ext uri="{FF2B5EF4-FFF2-40B4-BE49-F238E27FC236}">
                <a16:creationId xmlns:a16="http://schemas.microsoft.com/office/drawing/2014/main" id="{00000000-0008-0000-0600-00000B000000}"/>
              </a:ext>
            </a:extLst>
          </xdr:cNvPr>
          <xdr:cNvSpPr>
            <a:spLocks noChangeAspect="1"/>
          </xdr:cNvSpPr>
        </xdr:nvSpPr>
        <xdr:spPr>
          <a:xfrm>
            <a:off x="4392000" y="3600000"/>
            <a:ext cx="792000" cy="792000"/>
          </a:xfrm>
          <a:prstGeom prst="rect">
            <a:avLst/>
          </a:prstGeom>
          <a:noFill/>
          <a:ln w="31750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/>
          </a:p>
        </xdr:txBody>
      </xdr:sp>
      <xdr:pic>
        <xdr:nvPicPr>
          <xdr:cNvPr id="12" name="Picture 6">
            <a:extLst>
              <a:ext uri="{FF2B5EF4-FFF2-40B4-BE49-F238E27FC236}">
                <a16:creationId xmlns:a16="http://schemas.microsoft.com/office/drawing/2014/main" id="{00000000-0008-0000-0600-00000C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6" cstate="print"/>
          <a:srcRect l="10577"/>
          <a:stretch>
            <a:fillRect/>
          </a:stretch>
        </xdr:blipFill>
        <xdr:spPr bwMode="auto">
          <a:xfrm>
            <a:off x="4500000" y="3708000"/>
            <a:ext cx="647061" cy="6480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2</xdr:col>
      <xdr:colOff>63478</xdr:colOff>
      <xdr:row>0</xdr:row>
      <xdr:rowOff>96982</xdr:rowOff>
    </xdr:from>
    <xdr:to>
      <xdr:col>2</xdr:col>
      <xdr:colOff>736678</xdr:colOff>
      <xdr:row>0</xdr:row>
      <xdr:rowOff>770182</xdr:rowOff>
    </xdr:to>
    <xdr:grpSp>
      <xdr:nvGrpSpPr>
        <xdr:cNvPr id="13" name="Группа 12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600-00000D000000}"/>
            </a:ext>
          </a:extLst>
        </xdr:cNvPr>
        <xdr:cNvGrpSpPr/>
      </xdr:nvGrpSpPr>
      <xdr:grpSpPr>
        <a:xfrm>
          <a:off x="2648835" y="96982"/>
          <a:ext cx="673200" cy="673200"/>
          <a:chOff x="3168000" y="3600000"/>
          <a:chExt cx="673200" cy="673200"/>
        </a:xfrm>
      </xdr:grpSpPr>
      <xdr:sp macro="" textlink="">
        <xdr:nvSpPr>
          <xdr:cNvPr id="14" name="Прямоугольник 13">
            <a:extLst>
              <a:ext uri="{FF2B5EF4-FFF2-40B4-BE49-F238E27FC236}">
                <a16:creationId xmlns:a16="http://schemas.microsoft.com/office/drawing/2014/main" id="{00000000-0008-0000-0600-00000E000000}"/>
              </a:ext>
            </a:extLst>
          </xdr:cNvPr>
          <xdr:cNvSpPr>
            <a:spLocks noChangeAspect="1"/>
          </xdr:cNvSpPr>
        </xdr:nvSpPr>
        <xdr:spPr>
          <a:xfrm>
            <a:off x="3168000" y="3600000"/>
            <a:ext cx="673200" cy="673200"/>
          </a:xfrm>
          <a:prstGeom prst="rect">
            <a:avLst/>
          </a:prstGeom>
          <a:noFill/>
          <a:ln w="31750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/>
          </a:p>
        </xdr:txBody>
      </xdr:sp>
      <xdr:pic>
        <xdr:nvPicPr>
          <xdr:cNvPr id="15" name="Picture 2">
            <a:extLst>
              <a:ext uri="{FF2B5EF4-FFF2-40B4-BE49-F238E27FC236}">
                <a16:creationId xmlns:a16="http://schemas.microsoft.com/office/drawing/2014/main" id="{00000000-0008-0000-0600-00000F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8" cstate="print"/>
          <a:srcRect/>
          <a:stretch>
            <a:fillRect/>
          </a:stretch>
        </xdr:blipFill>
        <xdr:spPr bwMode="auto">
          <a:xfrm>
            <a:off x="3203848" y="3645024"/>
            <a:ext cx="593840" cy="6120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16</xdr:col>
      <xdr:colOff>133076</xdr:colOff>
      <xdr:row>7</xdr:row>
      <xdr:rowOff>185880</xdr:rowOff>
    </xdr:from>
    <xdr:to>
      <xdr:col>17</xdr:col>
      <xdr:colOff>316475</xdr:colOff>
      <xdr:row>7</xdr:row>
      <xdr:rowOff>185880</xdr:rowOff>
    </xdr:to>
    <xdr:cxnSp macro="">
      <xdr:nvCxnSpPr>
        <xdr:cNvPr id="17" name="Прямая соединительная линия 16">
          <a:extLst>
            <a:ext uri="{FF2B5EF4-FFF2-40B4-BE49-F238E27FC236}">
              <a16:creationId xmlns:a16="http://schemas.microsoft.com/office/drawing/2014/main" id="{00000000-0008-0000-0600-000011000000}"/>
            </a:ext>
          </a:extLst>
        </xdr:cNvPr>
        <xdr:cNvCxnSpPr/>
      </xdr:nvCxnSpPr>
      <xdr:spPr>
        <a:xfrm>
          <a:off x="9328670" y="2348849"/>
          <a:ext cx="544555" cy="0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142060</xdr:colOff>
      <xdr:row>9</xdr:row>
      <xdr:rowOff>43033</xdr:rowOff>
    </xdr:from>
    <xdr:to>
      <xdr:col>17</xdr:col>
      <xdr:colOff>325459</xdr:colOff>
      <xdr:row>9</xdr:row>
      <xdr:rowOff>43033</xdr:rowOff>
    </xdr:to>
    <xdr:cxnSp macro="">
      <xdr:nvCxnSpPr>
        <xdr:cNvPr id="18" name="Прямая соединительная линия 17">
          <a:extLst>
            <a:ext uri="{FF2B5EF4-FFF2-40B4-BE49-F238E27FC236}">
              <a16:creationId xmlns:a16="http://schemas.microsoft.com/office/drawing/2014/main" id="{00000000-0008-0000-0600-000012000000}"/>
            </a:ext>
          </a:extLst>
        </xdr:cNvPr>
        <xdr:cNvCxnSpPr/>
      </xdr:nvCxnSpPr>
      <xdr:spPr>
        <a:xfrm>
          <a:off x="9337654" y="2634627"/>
          <a:ext cx="544555" cy="0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124907</xdr:colOff>
      <xdr:row>4</xdr:row>
      <xdr:rowOff>164041</xdr:rowOff>
    </xdr:from>
    <xdr:to>
      <xdr:col>16</xdr:col>
      <xdr:colOff>132292</xdr:colOff>
      <xdr:row>8</xdr:row>
      <xdr:rowOff>19039</xdr:rowOff>
    </xdr:to>
    <xdr:cxnSp macro="">
      <xdr:nvCxnSpPr>
        <xdr:cNvPr id="19" name="Прямая соединительная линия 18">
          <a:extLst>
            <a:ext uri="{FF2B5EF4-FFF2-40B4-BE49-F238E27FC236}">
              <a16:creationId xmlns:a16="http://schemas.microsoft.com/office/drawing/2014/main" id="{00000000-0008-0000-0600-000013000000}"/>
            </a:ext>
          </a:extLst>
        </xdr:cNvPr>
        <xdr:cNvCxnSpPr/>
      </xdr:nvCxnSpPr>
      <xdr:spPr>
        <a:xfrm flipV="1">
          <a:off x="9311240" y="1693333"/>
          <a:ext cx="7385" cy="722831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96992</xdr:colOff>
      <xdr:row>2</xdr:row>
      <xdr:rowOff>93447</xdr:rowOff>
    </xdr:from>
    <xdr:to>
      <xdr:col>12</xdr:col>
      <xdr:colOff>101497</xdr:colOff>
      <xdr:row>3</xdr:row>
      <xdr:rowOff>149059</xdr:rowOff>
    </xdr:to>
    <xdr:cxnSp macro="">
      <xdr:nvCxnSpPr>
        <xdr:cNvPr id="20" name="Прямая соединительная линия 19">
          <a:extLst>
            <a:ext uri="{FF2B5EF4-FFF2-40B4-BE49-F238E27FC236}">
              <a16:creationId xmlns:a16="http://schemas.microsoft.com/office/drawing/2014/main" id="{00000000-0008-0000-0600-000014000000}"/>
            </a:ext>
          </a:extLst>
        </xdr:cNvPr>
        <xdr:cNvCxnSpPr>
          <a:endCxn id="45" idx="0"/>
        </xdr:cNvCxnSpPr>
      </xdr:nvCxnSpPr>
      <xdr:spPr>
        <a:xfrm flipV="1">
          <a:off x="7843992" y="1188822"/>
          <a:ext cx="4505" cy="272570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95250</xdr:colOff>
      <xdr:row>2</xdr:row>
      <xdr:rowOff>100542</xdr:rowOff>
    </xdr:from>
    <xdr:to>
      <xdr:col>16</xdr:col>
      <xdr:colOff>121026</xdr:colOff>
      <xdr:row>4</xdr:row>
      <xdr:rowOff>174813</xdr:rowOff>
    </xdr:to>
    <xdr:cxnSp macro="">
      <xdr:nvCxnSpPr>
        <xdr:cNvPr id="21" name="Прямая соединительная линия 20">
          <a:extLst>
            <a:ext uri="{FF2B5EF4-FFF2-40B4-BE49-F238E27FC236}">
              <a16:creationId xmlns:a16="http://schemas.microsoft.com/office/drawing/2014/main" id="{00000000-0008-0000-0600-000015000000}"/>
            </a:ext>
          </a:extLst>
        </xdr:cNvPr>
        <xdr:cNvCxnSpPr/>
      </xdr:nvCxnSpPr>
      <xdr:spPr>
        <a:xfrm flipH="1" flipV="1">
          <a:off x="7842250" y="1195917"/>
          <a:ext cx="1465109" cy="508188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77580</xdr:colOff>
      <xdr:row>9</xdr:row>
      <xdr:rowOff>118998</xdr:rowOff>
    </xdr:from>
    <xdr:to>
      <xdr:col>16</xdr:col>
      <xdr:colOff>77580</xdr:colOff>
      <xdr:row>12</xdr:row>
      <xdr:rowOff>155324</xdr:rowOff>
    </xdr:to>
    <xdr:cxnSp macro="">
      <xdr:nvCxnSpPr>
        <xdr:cNvPr id="23" name="Прямая соединительная линия 22">
          <a:extLst>
            <a:ext uri="{FF2B5EF4-FFF2-40B4-BE49-F238E27FC236}">
              <a16:creationId xmlns:a16="http://schemas.microsoft.com/office/drawing/2014/main" id="{00000000-0008-0000-0600-000017000000}"/>
            </a:ext>
          </a:extLst>
        </xdr:cNvPr>
        <xdr:cNvCxnSpPr/>
      </xdr:nvCxnSpPr>
      <xdr:spPr>
        <a:xfrm flipH="1" flipV="1">
          <a:off x="9263913" y="2733081"/>
          <a:ext cx="0" cy="687201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33194</xdr:colOff>
      <xdr:row>11</xdr:row>
      <xdr:rowOff>167026</xdr:rowOff>
    </xdr:from>
    <xdr:to>
      <xdr:col>12</xdr:col>
      <xdr:colOff>33194</xdr:colOff>
      <xdr:row>15</xdr:row>
      <xdr:rowOff>125529</xdr:rowOff>
    </xdr:to>
    <xdr:cxnSp macro="">
      <xdr:nvCxnSpPr>
        <xdr:cNvPr id="24" name="Прямая соединительная линия 23">
          <a:extLst>
            <a:ext uri="{FF2B5EF4-FFF2-40B4-BE49-F238E27FC236}">
              <a16:creationId xmlns:a16="http://schemas.microsoft.com/office/drawing/2014/main" id="{00000000-0008-0000-0600-000018000000}"/>
            </a:ext>
          </a:extLst>
        </xdr:cNvPr>
        <xdr:cNvCxnSpPr/>
      </xdr:nvCxnSpPr>
      <xdr:spPr>
        <a:xfrm flipH="1" flipV="1">
          <a:off x="7780194" y="3215026"/>
          <a:ext cx="0" cy="762836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21647</xdr:colOff>
      <xdr:row>9</xdr:row>
      <xdr:rowOff>89766</xdr:rowOff>
    </xdr:from>
    <xdr:to>
      <xdr:col>8</xdr:col>
      <xdr:colOff>21647</xdr:colOff>
      <xdr:row>12</xdr:row>
      <xdr:rowOff>201535</xdr:rowOff>
    </xdr:to>
    <xdr:cxnSp macro="">
      <xdr:nvCxnSpPr>
        <xdr:cNvPr id="25" name="Прямая соединительная линия 24">
          <a:extLst>
            <a:ext uri="{FF2B5EF4-FFF2-40B4-BE49-F238E27FC236}">
              <a16:creationId xmlns:a16="http://schemas.microsoft.com/office/drawing/2014/main" id="{00000000-0008-0000-0600-000019000000}"/>
            </a:ext>
          </a:extLst>
        </xdr:cNvPr>
        <xdr:cNvCxnSpPr/>
      </xdr:nvCxnSpPr>
      <xdr:spPr>
        <a:xfrm flipH="1" flipV="1">
          <a:off x="6329314" y="2703849"/>
          <a:ext cx="0" cy="762644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4042</xdr:colOff>
      <xdr:row>4</xdr:row>
      <xdr:rowOff>128215</xdr:rowOff>
    </xdr:from>
    <xdr:to>
      <xdr:col>8</xdr:col>
      <xdr:colOff>15664</xdr:colOff>
      <xdr:row>7</xdr:row>
      <xdr:rowOff>115566</xdr:rowOff>
    </xdr:to>
    <xdr:cxnSp macro="">
      <xdr:nvCxnSpPr>
        <xdr:cNvPr id="26" name="Прямая соединительная линия 25">
          <a:extLst>
            <a:ext uri="{FF2B5EF4-FFF2-40B4-BE49-F238E27FC236}">
              <a16:creationId xmlns:a16="http://schemas.microsoft.com/office/drawing/2014/main" id="{00000000-0008-0000-0600-00001A000000}"/>
            </a:ext>
          </a:extLst>
        </xdr:cNvPr>
        <xdr:cNvCxnSpPr>
          <a:endCxn id="40" idx="0"/>
        </xdr:cNvCxnSpPr>
      </xdr:nvCxnSpPr>
      <xdr:spPr>
        <a:xfrm flipV="1">
          <a:off x="6311709" y="1657507"/>
          <a:ext cx="11622" cy="638226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188673</xdr:colOff>
      <xdr:row>2</xdr:row>
      <xdr:rowOff>86889</xdr:rowOff>
    </xdr:from>
    <xdr:to>
      <xdr:col>7</xdr:col>
      <xdr:colOff>204426</xdr:colOff>
      <xdr:row>6</xdr:row>
      <xdr:rowOff>32681</xdr:rowOff>
    </xdr:to>
    <xdr:cxnSp macro="">
      <xdr:nvCxnSpPr>
        <xdr:cNvPr id="27" name="Прямая соединительная линия 26">
          <a:extLst>
            <a:ext uri="{FF2B5EF4-FFF2-40B4-BE49-F238E27FC236}">
              <a16:creationId xmlns:a16="http://schemas.microsoft.com/office/drawing/2014/main" id="{00000000-0008-0000-0600-00001B000000}"/>
            </a:ext>
          </a:extLst>
        </xdr:cNvPr>
        <xdr:cNvCxnSpPr>
          <a:endCxn id="39" idx="0"/>
        </xdr:cNvCxnSpPr>
      </xdr:nvCxnSpPr>
      <xdr:spPr>
        <a:xfrm flipV="1">
          <a:off x="6132273" y="1179089"/>
          <a:ext cx="15753" cy="809392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30210</xdr:colOff>
      <xdr:row>0</xdr:row>
      <xdr:rowOff>687569</xdr:rowOff>
    </xdr:from>
    <xdr:to>
      <xdr:col>12</xdr:col>
      <xdr:colOff>32866</xdr:colOff>
      <xdr:row>3</xdr:row>
      <xdr:rowOff>131284</xdr:rowOff>
    </xdr:to>
    <xdr:cxnSp macro="">
      <xdr:nvCxnSpPr>
        <xdr:cNvPr id="28" name="Прямая соединительная линия 27">
          <a:extLst>
            <a:ext uri="{FF2B5EF4-FFF2-40B4-BE49-F238E27FC236}">
              <a16:creationId xmlns:a16="http://schemas.microsoft.com/office/drawing/2014/main" id="{00000000-0008-0000-0600-00001C000000}"/>
            </a:ext>
          </a:extLst>
        </xdr:cNvPr>
        <xdr:cNvCxnSpPr>
          <a:endCxn id="37" idx="0"/>
        </xdr:cNvCxnSpPr>
      </xdr:nvCxnSpPr>
      <xdr:spPr>
        <a:xfrm flipV="1">
          <a:off x="7783560" y="687569"/>
          <a:ext cx="2656" cy="751815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2405</xdr:colOff>
      <xdr:row>2</xdr:row>
      <xdr:rowOff>108468</xdr:rowOff>
    </xdr:from>
    <xdr:to>
      <xdr:col>12</xdr:col>
      <xdr:colOff>22977</xdr:colOff>
      <xdr:row>4</xdr:row>
      <xdr:rowOff>136044</xdr:rowOff>
    </xdr:to>
    <xdr:cxnSp macro="">
      <xdr:nvCxnSpPr>
        <xdr:cNvPr id="29" name="Прямая соединительная линия 28">
          <a:extLst>
            <a:ext uri="{FF2B5EF4-FFF2-40B4-BE49-F238E27FC236}">
              <a16:creationId xmlns:a16="http://schemas.microsoft.com/office/drawing/2014/main" id="{00000000-0008-0000-0600-00001D000000}"/>
            </a:ext>
          </a:extLst>
        </xdr:cNvPr>
        <xdr:cNvCxnSpPr>
          <a:endCxn id="38" idx="0"/>
        </xdr:cNvCxnSpPr>
      </xdr:nvCxnSpPr>
      <xdr:spPr>
        <a:xfrm flipV="1">
          <a:off x="6310072" y="1203843"/>
          <a:ext cx="1459905" cy="461493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209766</xdr:colOff>
      <xdr:row>0</xdr:row>
      <xdr:rowOff>693127</xdr:rowOff>
    </xdr:from>
    <xdr:to>
      <xdr:col>12</xdr:col>
      <xdr:colOff>38588</xdr:colOff>
      <xdr:row>2</xdr:row>
      <xdr:rowOff>90454</xdr:rowOff>
    </xdr:to>
    <xdr:cxnSp macro="">
      <xdr:nvCxnSpPr>
        <xdr:cNvPr id="30" name="Прямая соединительная линия 29">
          <a:extLst>
            <a:ext uri="{FF2B5EF4-FFF2-40B4-BE49-F238E27FC236}">
              <a16:creationId xmlns:a16="http://schemas.microsoft.com/office/drawing/2014/main" id="{00000000-0008-0000-0600-00001E000000}"/>
            </a:ext>
          </a:extLst>
        </xdr:cNvPr>
        <xdr:cNvCxnSpPr/>
      </xdr:nvCxnSpPr>
      <xdr:spPr>
        <a:xfrm flipV="1">
          <a:off x="6153366" y="693127"/>
          <a:ext cx="1638572" cy="489527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46816</xdr:colOff>
      <xdr:row>12</xdr:row>
      <xdr:rowOff>165764</xdr:rowOff>
    </xdr:from>
    <xdr:to>
      <xdr:col>16</xdr:col>
      <xdr:colOff>101403</xdr:colOff>
      <xdr:row>15</xdr:row>
      <xdr:rowOff>123951</xdr:rowOff>
    </xdr:to>
    <xdr:cxnSp macro="">
      <xdr:nvCxnSpPr>
        <xdr:cNvPr id="31" name="Прямая соединительная линия 30">
          <a:extLst>
            <a:ext uri="{FF2B5EF4-FFF2-40B4-BE49-F238E27FC236}">
              <a16:creationId xmlns:a16="http://schemas.microsoft.com/office/drawing/2014/main" id="{00000000-0008-0000-0600-00001F000000}"/>
            </a:ext>
          </a:extLst>
        </xdr:cNvPr>
        <xdr:cNvCxnSpPr/>
      </xdr:nvCxnSpPr>
      <xdr:spPr>
        <a:xfrm flipV="1">
          <a:off x="7793816" y="3430722"/>
          <a:ext cx="1493920" cy="545562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25344</xdr:colOff>
      <xdr:row>12</xdr:row>
      <xdr:rowOff>175462</xdr:rowOff>
    </xdr:from>
    <xdr:to>
      <xdr:col>12</xdr:col>
      <xdr:colOff>35431</xdr:colOff>
      <xdr:row>15</xdr:row>
      <xdr:rowOff>130861</xdr:rowOff>
    </xdr:to>
    <xdr:cxnSp macro="">
      <xdr:nvCxnSpPr>
        <xdr:cNvPr id="32" name="Прямая соединительная линия 31">
          <a:extLst>
            <a:ext uri="{FF2B5EF4-FFF2-40B4-BE49-F238E27FC236}">
              <a16:creationId xmlns:a16="http://schemas.microsoft.com/office/drawing/2014/main" id="{00000000-0008-0000-0600-000020000000}"/>
            </a:ext>
          </a:extLst>
        </xdr:cNvPr>
        <xdr:cNvCxnSpPr>
          <a:endCxn id="43" idx="0"/>
        </xdr:cNvCxnSpPr>
      </xdr:nvCxnSpPr>
      <xdr:spPr>
        <a:xfrm>
          <a:off x="6333011" y="3440420"/>
          <a:ext cx="1449420" cy="542774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17</xdr:col>
      <xdr:colOff>295834</xdr:colOff>
      <xdr:row>7</xdr:row>
      <xdr:rowOff>190686</xdr:rowOff>
    </xdr:from>
    <xdr:to>
      <xdr:col>17</xdr:col>
      <xdr:colOff>295834</xdr:colOff>
      <xdr:row>9</xdr:row>
      <xdr:rowOff>34329</xdr:rowOff>
    </xdr:to>
    <xdr:cxnSp macro="">
      <xdr:nvCxnSpPr>
        <xdr:cNvPr id="33" name="Прямая соединительная линия 32">
          <a:extLst>
            <a:ext uri="{FF2B5EF4-FFF2-40B4-BE49-F238E27FC236}">
              <a16:creationId xmlns:a16="http://schemas.microsoft.com/office/drawing/2014/main" id="{00000000-0008-0000-0600-000021000000}"/>
            </a:ext>
          </a:extLst>
        </xdr:cNvPr>
        <xdr:cNvCxnSpPr/>
      </xdr:nvCxnSpPr>
      <xdr:spPr>
        <a:xfrm flipH="1" flipV="1">
          <a:off x="9852584" y="2353655"/>
          <a:ext cx="0" cy="272268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17</xdr:col>
      <xdr:colOff>277658</xdr:colOff>
      <xdr:row>7</xdr:row>
      <xdr:rowOff>183026</xdr:rowOff>
    </xdr:from>
    <xdr:to>
      <xdr:col>17</xdr:col>
      <xdr:colOff>313658</xdr:colOff>
      <xdr:row>8</xdr:row>
      <xdr:rowOff>41847</xdr:rowOff>
    </xdr:to>
    <xdr:sp macro="" textlink="">
      <xdr:nvSpPr>
        <xdr:cNvPr id="34" name="Равнобедренный треугольник 33">
          <a:extLst>
            <a:ext uri="{FF2B5EF4-FFF2-40B4-BE49-F238E27FC236}">
              <a16:creationId xmlns:a16="http://schemas.microsoft.com/office/drawing/2014/main" id="{00000000-0008-0000-0600-000022000000}"/>
            </a:ext>
          </a:extLst>
        </xdr:cNvPr>
        <xdr:cNvSpPr/>
      </xdr:nvSpPr>
      <xdr:spPr>
        <a:xfrm>
          <a:off x="9834408" y="2345995"/>
          <a:ext cx="36000" cy="73133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17</xdr:col>
      <xdr:colOff>280432</xdr:colOff>
      <xdr:row>8</xdr:row>
      <xdr:rowOff>176432</xdr:rowOff>
    </xdr:from>
    <xdr:to>
      <xdr:col>17</xdr:col>
      <xdr:colOff>316432</xdr:colOff>
      <xdr:row>9</xdr:row>
      <xdr:rowOff>35253</xdr:rowOff>
    </xdr:to>
    <xdr:sp macro="" textlink="">
      <xdr:nvSpPr>
        <xdr:cNvPr id="35" name="Равнобедренный треугольник 34">
          <a:extLst>
            <a:ext uri="{FF2B5EF4-FFF2-40B4-BE49-F238E27FC236}">
              <a16:creationId xmlns:a16="http://schemas.microsoft.com/office/drawing/2014/main" id="{00000000-0008-0000-0600-000023000000}"/>
            </a:ext>
          </a:extLst>
        </xdr:cNvPr>
        <xdr:cNvSpPr/>
      </xdr:nvSpPr>
      <xdr:spPr>
        <a:xfrm rot="10800000">
          <a:off x="9837182" y="2553713"/>
          <a:ext cx="36000" cy="73134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16</xdr:col>
      <xdr:colOff>29324</xdr:colOff>
      <xdr:row>12</xdr:row>
      <xdr:rowOff>163661</xdr:rowOff>
    </xdr:from>
    <xdr:to>
      <xdr:col>16</xdr:col>
      <xdr:colOff>98918</xdr:colOff>
      <xdr:row>12</xdr:row>
      <xdr:rowOff>201048</xdr:rowOff>
    </xdr:to>
    <xdr:sp macro="" textlink="">
      <xdr:nvSpPr>
        <xdr:cNvPr id="36" name="Равнобедренный треугольник 35">
          <a:extLst>
            <a:ext uri="{FF2B5EF4-FFF2-40B4-BE49-F238E27FC236}">
              <a16:creationId xmlns:a16="http://schemas.microsoft.com/office/drawing/2014/main" id="{00000000-0008-0000-0600-000024000000}"/>
            </a:ext>
          </a:extLst>
        </xdr:cNvPr>
        <xdr:cNvSpPr/>
      </xdr:nvSpPr>
      <xdr:spPr>
        <a:xfrm rot="4520349">
          <a:off x="9231760" y="3412516"/>
          <a:ext cx="37387" cy="69594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323344</xdr:colOff>
      <xdr:row>0</xdr:row>
      <xdr:rowOff>682131</xdr:rowOff>
    </xdr:from>
    <xdr:to>
      <xdr:col>12</xdr:col>
      <xdr:colOff>35074</xdr:colOff>
      <xdr:row>0</xdr:row>
      <xdr:rowOff>718131</xdr:rowOff>
    </xdr:to>
    <xdr:sp macro="" textlink="">
      <xdr:nvSpPr>
        <xdr:cNvPr id="37" name="Равнобедренный треугольник 36">
          <a:extLst>
            <a:ext uri="{FF2B5EF4-FFF2-40B4-BE49-F238E27FC236}">
              <a16:creationId xmlns:a16="http://schemas.microsoft.com/office/drawing/2014/main" id="{00000000-0008-0000-0600-000025000000}"/>
            </a:ext>
          </a:extLst>
        </xdr:cNvPr>
        <xdr:cNvSpPr/>
      </xdr:nvSpPr>
      <xdr:spPr>
        <a:xfrm rot="4203748">
          <a:off x="7733584" y="663291"/>
          <a:ext cx="36000" cy="73680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313202</xdr:colOff>
      <xdr:row>2</xdr:row>
      <xdr:rowOff>103505</xdr:rowOff>
    </xdr:from>
    <xdr:to>
      <xdr:col>12</xdr:col>
      <xdr:colOff>25537</xdr:colOff>
      <xdr:row>2</xdr:row>
      <xdr:rowOff>140124</xdr:rowOff>
    </xdr:to>
    <xdr:sp macro="" textlink="">
      <xdr:nvSpPr>
        <xdr:cNvPr id="38" name="Равнобедренный треугольник 37">
          <a:extLst>
            <a:ext uri="{FF2B5EF4-FFF2-40B4-BE49-F238E27FC236}">
              <a16:creationId xmlns:a16="http://schemas.microsoft.com/office/drawing/2014/main" id="{00000000-0008-0000-0600-000026000000}"/>
            </a:ext>
          </a:extLst>
        </xdr:cNvPr>
        <xdr:cNvSpPr/>
      </xdr:nvSpPr>
      <xdr:spPr>
        <a:xfrm rot="4097412">
          <a:off x="7718143" y="1181106"/>
          <a:ext cx="36619" cy="72168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7</xdr:col>
      <xdr:colOff>203417</xdr:colOff>
      <xdr:row>2</xdr:row>
      <xdr:rowOff>59961</xdr:rowOff>
    </xdr:from>
    <xdr:to>
      <xdr:col>7</xdr:col>
      <xdr:colOff>274980</xdr:colOff>
      <xdr:row>2</xdr:row>
      <xdr:rowOff>96938</xdr:rowOff>
    </xdr:to>
    <xdr:sp macro="" textlink="">
      <xdr:nvSpPr>
        <xdr:cNvPr id="39" name="Равнобедренный треугольник 38">
          <a:extLst>
            <a:ext uri="{FF2B5EF4-FFF2-40B4-BE49-F238E27FC236}">
              <a16:creationId xmlns:a16="http://schemas.microsoft.com/office/drawing/2014/main" id="{00000000-0008-0000-0600-000027000000}"/>
            </a:ext>
          </a:extLst>
        </xdr:cNvPr>
        <xdr:cNvSpPr/>
      </xdr:nvSpPr>
      <xdr:spPr>
        <a:xfrm rot="15381430">
          <a:off x="6164310" y="1134868"/>
          <a:ext cx="36977" cy="71563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8</xdr:col>
      <xdr:colOff>14482</xdr:colOff>
      <xdr:row>4</xdr:row>
      <xdr:rowOff>101098</xdr:rowOff>
    </xdr:from>
    <xdr:to>
      <xdr:col>8</xdr:col>
      <xdr:colOff>86045</xdr:colOff>
      <xdr:row>4</xdr:row>
      <xdr:rowOff>137098</xdr:rowOff>
    </xdr:to>
    <xdr:sp macro="" textlink="">
      <xdr:nvSpPr>
        <xdr:cNvPr id="40" name="Равнобедренный треугольник 39">
          <a:extLst>
            <a:ext uri="{FF2B5EF4-FFF2-40B4-BE49-F238E27FC236}">
              <a16:creationId xmlns:a16="http://schemas.microsoft.com/office/drawing/2014/main" id="{00000000-0008-0000-0600-000028000000}"/>
            </a:ext>
          </a:extLst>
        </xdr:cNvPr>
        <xdr:cNvSpPr/>
      </xdr:nvSpPr>
      <xdr:spPr>
        <a:xfrm rot="15314249">
          <a:off x="6339931" y="1612608"/>
          <a:ext cx="36000" cy="71563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8</xdr:col>
      <xdr:colOff>25067</xdr:colOff>
      <xdr:row>12</xdr:row>
      <xdr:rowOff>172675</xdr:rowOff>
    </xdr:from>
    <xdr:to>
      <xdr:col>8</xdr:col>
      <xdr:colOff>96630</xdr:colOff>
      <xdr:row>12</xdr:row>
      <xdr:rowOff>208675</xdr:rowOff>
    </xdr:to>
    <xdr:sp macro="" textlink="">
      <xdr:nvSpPr>
        <xdr:cNvPr id="41" name="Равнобедренный треугольник 40">
          <a:extLst>
            <a:ext uri="{FF2B5EF4-FFF2-40B4-BE49-F238E27FC236}">
              <a16:creationId xmlns:a16="http://schemas.microsoft.com/office/drawing/2014/main" id="{00000000-0008-0000-0600-000029000000}"/>
            </a:ext>
          </a:extLst>
        </xdr:cNvPr>
        <xdr:cNvSpPr/>
      </xdr:nvSpPr>
      <xdr:spPr>
        <a:xfrm rot="-3600000">
          <a:off x="6350516" y="3419851"/>
          <a:ext cx="36000" cy="71563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301066</xdr:colOff>
      <xdr:row>15</xdr:row>
      <xdr:rowOff>86894</xdr:rowOff>
    </xdr:from>
    <xdr:to>
      <xdr:col>12</xdr:col>
      <xdr:colOff>14188</xdr:colOff>
      <xdr:row>15</xdr:row>
      <xdr:rowOff>122894</xdr:rowOff>
    </xdr:to>
    <xdr:sp macro="" textlink="">
      <xdr:nvSpPr>
        <xdr:cNvPr id="42" name="Равнобедренный треугольник 41">
          <a:extLst>
            <a:ext uri="{FF2B5EF4-FFF2-40B4-BE49-F238E27FC236}">
              <a16:creationId xmlns:a16="http://schemas.microsoft.com/office/drawing/2014/main" id="{00000000-0008-0000-0600-00002A000000}"/>
            </a:ext>
          </a:extLst>
        </xdr:cNvPr>
        <xdr:cNvSpPr/>
      </xdr:nvSpPr>
      <xdr:spPr>
        <a:xfrm rot="7200000">
          <a:off x="7706711" y="3920749"/>
          <a:ext cx="36000" cy="72955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12</xdr:col>
      <xdr:colOff>30637</xdr:colOff>
      <xdr:row>15</xdr:row>
      <xdr:rowOff>94971</xdr:rowOff>
    </xdr:from>
    <xdr:to>
      <xdr:col>12</xdr:col>
      <xdr:colOff>102200</xdr:colOff>
      <xdr:row>15</xdr:row>
      <xdr:rowOff>130971</xdr:rowOff>
    </xdr:to>
    <xdr:sp macro="" textlink="">
      <xdr:nvSpPr>
        <xdr:cNvPr id="43" name="Равнобедренный треугольник 42">
          <a:extLst>
            <a:ext uri="{FF2B5EF4-FFF2-40B4-BE49-F238E27FC236}">
              <a16:creationId xmlns:a16="http://schemas.microsoft.com/office/drawing/2014/main" id="{00000000-0008-0000-0600-00002B000000}"/>
            </a:ext>
          </a:extLst>
        </xdr:cNvPr>
        <xdr:cNvSpPr/>
      </xdr:nvSpPr>
      <xdr:spPr>
        <a:xfrm rot="14400000">
          <a:off x="7795419" y="3929522"/>
          <a:ext cx="36000" cy="71563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16</xdr:col>
      <xdr:colOff>45118</xdr:colOff>
      <xdr:row>4</xdr:row>
      <xdr:rowOff>137863</xdr:rowOff>
    </xdr:from>
    <xdr:to>
      <xdr:col>16</xdr:col>
      <xdr:colOff>116681</xdr:colOff>
      <xdr:row>4</xdr:row>
      <xdr:rowOff>173863</xdr:rowOff>
    </xdr:to>
    <xdr:sp macro="" textlink="">
      <xdr:nvSpPr>
        <xdr:cNvPr id="44" name="Равнобедренный треугольник 43">
          <a:extLst>
            <a:ext uri="{FF2B5EF4-FFF2-40B4-BE49-F238E27FC236}">
              <a16:creationId xmlns:a16="http://schemas.microsoft.com/office/drawing/2014/main" id="{00000000-0008-0000-0600-00002C000000}"/>
            </a:ext>
          </a:extLst>
        </xdr:cNvPr>
        <xdr:cNvSpPr/>
      </xdr:nvSpPr>
      <xdr:spPr>
        <a:xfrm rot="7200000">
          <a:off x="9258494" y="1640112"/>
          <a:ext cx="36000" cy="71563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12</xdr:col>
      <xdr:colOff>96703</xdr:colOff>
      <xdr:row>2</xdr:row>
      <xdr:rowOff>93338</xdr:rowOff>
    </xdr:from>
    <xdr:to>
      <xdr:col>12</xdr:col>
      <xdr:colOff>168266</xdr:colOff>
      <xdr:row>2</xdr:row>
      <xdr:rowOff>129338</xdr:rowOff>
    </xdr:to>
    <xdr:sp macro="" textlink="">
      <xdr:nvSpPr>
        <xdr:cNvPr id="45" name="Равнобедренный треугольник 44">
          <a:extLst>
            <a:ext uri="{FF2B5EF4-FFF2-40B4-BE49-F238E27FC236}">
              <a16:creationId xmlns:a16="http://schemas.microsoft.com/office/drawing/2014/main" id="{00000000-0008-0000-0600-00002D000000}"/>
            </a:ext>
          </a:extLst>
        </xdr:cNvPr>
        <xdr:cNvSpPr/>
      </xdr:nvSpPr>
      <xdr:spPr>
        <a:xfrm rot="-3600000">
          <a:off x="7861485" y="1170931"/>
          <a:ext cx="36000" cy="71563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</xdr:row>
          <xdr:rowOff>215900</xdr:rowOff>
        </xdr:from>
        <xdr:to>
          <xdr:col>5</xdr:col>
          <xdr:colOff>1022350</xdr:colOff>
          <xdr:row>3</xdr:row>
          <xdr:rowOff>6350</xdr:rowOff>
        </xdr:to>
        <xdr:sp macro="" textlink="">
          <xdr:nvSpPr>
            <xdr:cNvPr id="13313" name="Drop Down 1" hidden="1">
              <a:extLst>
                <a:ext uri="{63B3BB69-23CF-44E3-9099-C40C66FF867C}">
                  <a14:compatExt spid="_x0000_s13313"/>
                </a:ext>
                <a:ext uri="{FF2B5EF4-FFF2-40B4-BE49-F238E27FC236}">
                  <a16:creationId xmlns:a16="http://schemas.microsoft.com/office/drawing/2014/main" id="{00000000-0008-0000-0600-000001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3</xdr:row>
          <xdr:rowOff>0</xdr:rowOff>
        </xdr:from>
        <xdr:to>
          <xdr:col>5</xdr:col>
          <xdr:colOff>1016000</xdr:colOff>
          <xdr:row>4</xdr:row>
          <xdr:rowOff>0</xdr:rowOff>
        </xdr:to>
        <xdr:sp macro="" textlink="">
          <xdr:nvSpPr>
            <xdr:cNvPr id="13314" name="Drop Down 2" hidden="1">
              <a:extLst>
                <a:ext uri="{63B3BB69-23CF-44E3-9099-C40C66FF867C}">
                  <a14:compatExt spid="_x0000_s13314"/>
                </a:ext>
                <a:ext uri="{FF2B5EF4-FFF2-40B4-BE49-F238E27FC236}">
                  <a16:creationId xmlns:a16="http://schemas.microsoft.com/office/drawing/2014/main" id="{00000000-0008-0000-0600-000002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25400</xdr:colOff>
          <xdr:row>3</xdr:row>
          <xdr:rowOff>215900</xdr:rowOff>
        </xdr:from>
        <xdr:to>
          <xdr:col>5</xdr:col>
          <xdr:colOff>1022350</xdr:colOff>
          <xdr:row>5</xdr:row>
          <xdr:rowOff>12700</xdr:rowOff>
        </xdr:to>
        <xdr:sp macro="" textlink="">
          <xdr:nvSpPr>
            <xdr:cNvPr id="13315" name="Drop Down 3" hidden="1">
              <a:extLst>
                <a:ext uri="{63B3BB69-23CF-44E3-9099-C40C66FF867C}">
                  <a14:compatExt spid="_x0000_s13315"/>
                </a:ext>
                <a:ext uri="{FF2B5EF4-FFF2-40B4-BE49-F238E27FC236}">
                  <a16:creationId xmlns:a16="http://schemas.microsoft.com/office/drawing/2014/main" id="{00000000-0008-0000-0600-000003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xdr:twoCellAnchor editAs="oneCell">
    <xdr:from>
      <xdr:col>1</xdr:col>
      <xdr:colOff>1442357</xdr:colOff>
      <xdr:row>15</xdr:row>
      <xdr:rowOff>36287</xdr:rowOff>
    </xdr:from>
    <xdr:to>
      <xdr:col>3</xdr:col>
      <xdr:colOff>489857</xdr:colOff>
      <xdr:row>20</xdr:row>
      <xdr:rowOff>95250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id="{00000000-0008-0000-06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907" y="3878037"/>
          <a:ext cx="2527300" cy="2021113"/>
        </a:xfrm>
        <a:prstGeom prst="rect">
          <a:avLst/>
        </a:prstGeom>
      </xdr:spPr>
    </xdr:pic>
    <xdr:clientData/>
  </xdr:twoCellAnchor>
  <xdr:twoCellAnchor>
    <xdr:from>
      <xdr:col>1</xdr:col>
      <xdr:colOff>1530350</xdr:colOff>
      <xdr:row>19</xdr:row>
      <xdr:rowOff>349250</xdr:rowOff>
    </xdr:from>
    <xdr:to>
      <xdr:col>1</xdr:col>
      <xdr:colOff>1530350</xdr:colOff>
      <xdr:row>20</xdr:row>
      <xdr:rowOff>179804</xdr:rowOff>
    </xdr:to>
    <xdr:cxnSp macro="">
      <xdr:nvCxnSpPr>
        <xdr:cNvPr id="50" name="Прямая соединительная линия 49">
          <a:extLst>
            <a:ext uri="{FF2B5EF4-FFF2-40B4-BE49-F238E27FC236}">
              <a16:creationId xmlns:a16="http://schemas.microsoft.com/office/drawing/2014/main" id="{00000000-0008-0000-0600-000032000000}"/>
            </a:ext>
          </a:extLst>
        </xdr:cNvPr>
        <xdr:cNvCxnSpPr/>
      </xdr:nvCxnSpPr>
      <xdr:spPr>
        <a:xfrm flipH="1" flipV="1">
          <a:off x="1612900" y="5219700"/>
          <a:ext cx="0" cy="764004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380094</xdr:colOff>
      <xdr:row>20</xdr:row>
      <xdr:rowOff>75294</xdr:rowOff>
    </xdr:from>
    <xdr:to>
      <xdr:col>3</xdr:col>
      <xdr:colOff>387044</xdr:colOff>
      <xdr:row>22</xdr:row>
      <xdr:rowOff>10733</xdr:rowOff>
    </xdr:to>
    <xdr:cxnSp macro="">
      <xdr:nvCxnSpPr>
        <xdr:cNvPr id="51" name="Прямая соединительная линия 50">
          <a:extLst>
            <a:ext uri="{FF2B5EF4-FFF2-40B4-BE49-F238E27FC236}">
              <a16:creationId xmlns:a16="http://schemas.microsoft.com/office/drawing/2014/main" id="{00000000-0008-0000-0600-000033000000}"/>
            </a:ext>
          </a:extLst>
        </xdr:cNvPr>
        <xdr:cNvCxnSpPr>
          <a:stCxn id="56" idx="0"/>
        </xdr:cNvCxnSpPr>
      </xdr:nvCxnSpPr>
      <xdr:spPr>
        <a:xfrm flipH="1" flipV="1">
          <a:off x="3945165" y="5903687"/>
          <a:ext cx="6950" cy="692903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1524907</xdr:colOff>
      <xdr:row>20</xdr:row>
      <xdr:rowOff>179614</xdr:rowOff>
    </xdr:from>
    <xdr:to>
      <xdr:col>3</xdr:col>
      <xdr:colOff>393700</xdr:colOff>
      <xdr:row>22</xdr:row>
      <xdr:rowOff>6350</xdr:rowOff>
    </xdr:to>
    <xdr:cxnSp macro="">
      <xdr:nvCxnSpPr>
        <xdr:cNvPr id="53" name="Прямая соединительная линия 52">
          <a:extLst>
            <a:ext uri="{FF2B5EF4-FFF2-40B4-BE49-F238E27FC236}">
              <a16:creationId xmlns:a16="http://schemas.microsoft.com/office/drawing/2014/main" id="{00000000-0008-0000-0600-000035000000}"/>
            </a:ext>
          </a:extLst>
        </xdr:cNvPr>
        <xdr:cNvCxnSpPr/>
      </xdr:nvCxnSpPr>
      <xdr:spPr>
        <a:xfrm>
          <a:off x="1607457" y="5983514"/>
          <a:ext cx="2348593" cy="582386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313870</xdr:colOff>
      <xdr:row>21</xdr:row>
      <xdr:rowOff>166005</xdr:rowOff>
    </xdr:from>
    <xdr:to>
      <xdr:col>3</xdr:col>
      <xdr:colOff>388942</xdr:colOff>
      <xdr:row>22</xdr:row>
      <xdr:rowOff>17855</xdr:rowOff>
    </xdr:to>
    <xdr:sp macro="" textlink="">
      <xdr:nvSpPr>
        <xdr:cNvPr id="56" name="Равнобедренный треугольник 55">
          <a:extLst>
            <a:ext uri="{FF2B5EF4-FFF2-40B4-BE49-F238E27FC236}">
              <a16:creationId xmlns:a16="http://schemas.microsoft.com/office/drawing/2014/main" id="{00000000-0008-0000-0600-000038000000}"/>
            </a:ext>
          </a:extLst>
        </xdr:cNvPr>
        <xdr:cNvSpPr/>
      </xdr:nvSpPr>
      <xdr:spPr>
        <a:xfrm rot="6497945">
          <a:off x="3897570" y="6547269"/>
          <a:ext cx="37814" cy="75072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</xdr:col>
      <xdr:colOff>1543049</xdr:colOff>
      <xdr:row>20</xdr:row>
      <xdr:rowOff>171451</xdr:rowOff>
    </xdr:from>
    <xdr:to>
      <xdr:col>1</xdr:col>
      <xdr:colOff>1614612</xdr:colOff>
      <xdr:row>20</xdr:row>
      <xdr:rowOff>207451</xdr:rowOff>
    </xdr:to>
    <xdr:sp macro="" textlink="">
      <xdr:nvSpPr>
        <xdr:cNvPr id="57" name="Равнобедренный треугольник 56">
          <a:extLst>
            <a:ext uri="{FF2B5EF4-FFF2-40B4-BE49-F238E27FC236}">
              <a16:creationId xmlns:a16="http://schemas.microsoft.com/office/drawing/2014/main" id="{00000000-0008-0000-0600-000039000000}"/>
            </a:ext>
          </a:extLst>
        </xdr:cNvPr>
        <xdr:cNvSpPr/>
      </xdr:nvSpPr>
      <xdr:spPr>
        <a:xfrm rot="17159435">
          <a:off x="1643381" y="5957569"/>
          <a:ext cx="36000" cy="71563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 editAs="oneCell">
    <xdr:from>
      <xdr:col>1</xdr:col>
      <xdr:colOff>353785</xdr:colOff>
      <xdr:row>25</xdr:row>
      <xdr:rowOff>45356</xdr:rowOff>
    </xdr:from>
    <xdr:to>
      <xdr:col>1</xdr:col>
      <xdr:colOff>1395205</xdr:colOff>
      <xdr:row>29</xdr:row>
      <xdr:rowOff>36286</xdr:rowOff>
    </xdr:to>
    <xdr:pic>
      <xdr:nvPicPr>
        <xdr:cNvPr id="67" name="Рисунок 66">
          <a:extLst>
            <a:ext uri="{FF2B5EF4-FFF2-40B4-BE49-F238E27FC236}">
              <a16:creationId xmlns:a16="http://schemas.microsoft.com/office/drawing/2014/main" id="{00000000-0008-0000-06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5428" y="7411356"/>
          <a:ext cx="1041420" cy="934358"/>
        </a:xfrm>
        <a:prstGeom prst="rect">
          <a:avLst/>
        </a:prstGeom>
      </xdr:spPr>
    </xdr:pic>
    <xdr:clientData/>
  </xdr:twoCellAnchor>
  <xdr:twoCellAnchor editAs="oneCell">
    <xdr:from>
      <xdr:col>1</xdr:col>
      <xdr:colOff>870856</xdr:colOff>
      <xdr:row>30</xdr:row>
      <xdr:rowOff>18142</xdr:rowOff>
    </xdr:from>
    <xdr:to>
      <xdr:col>5</xdr:col>
      <xdr:colOff>89290</xdr:colOff>
      <xdr:row>33</xdr:row>
      <xdr:rowOff>54429</xdr:rowOff>
    </xdr:to>
    <xdr:pic>
      <xdr:nvPicPr>
        <xdr:cNvPr id="69" name="Рисунок 68">
          <a:extLst>
            <a:ext uri="{FF2B5EF4-FFF2-40B4-BE49-F238E27FC236}">
              <a16:creationId xmlns:a16="http://schemas.microsoft.com/office/drawing/2014/main" id="{00000000-0008-0000-06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499" y="8508999"/>
          <a:ext cx="3427577" cy="1895930"/>
        </a:xfrm>
        <a:prstGeom prst="rect">
          <a:avLst/>
        </a:prstGeom>
      </xdr:spPr>
    </xdr:pic>
    <xdr:clientData/>
  </xdr:twoCellAnchor>
  <xdr:twoCellAnchor>
    <xdr:from>
      <xdr:col>1</xdr:col>
      <xdr:colOff>1605643</xdr:colOff>
      <xdr:row>27</xdr:row>
      <xdr:rowOff>9072</xdr:rowOff>
    </xdr:from>
    <xdr:to>
      <xdr:col>1</xdr:col>
      <xdr:colOff>1612593</xdr:colOff>
      <xdr:row>30</xdr:row>
      <xdr:rowOff>153153</xdr:rowOff>
    </xdr:to>
    <xdr:cxnSp macro="">
      <xdr:nvCxnSpPr>
        <xdr:cNvPr id="73" name="Прямая соединительная линия 72">
          <a:extLst>
            <a:ext uri="{FF2B5EF4-FFF2-40B4-BE49-F238E27FC236}">
              <a16:creationId xmlns:a16="http://schemas.microsoft.com/office/drawing/2014/main" id="{00000000-0008-0000-0600-000049000000}"/>
            </a:ext>
          </a:extLst>
        </xdr:cNvPr>
        <xdr:cNvCxnSpPr/>
      </xdr:nvCxnSpPr>
      <xdr:spPr>
        <a:xfrm flipH="1" flipV="1">
          <a:off x="1687286" y="7955643"/>
          <a:ext cx="6950" cy="688367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834571</xdr:colOff>
      <xdr:row>29</xdr:row>
      <xdr:rowOff>81642</xdr:rowOff>
    </xdr:from>
    <xdr:to>
      <xdr:col>2</xdr:col>
      <xdr:colOff>834571</xdr:colOff>
      <xdr:row>32</xdr:row>
      <xdr:rowOff>302269</xdr:rowOff>
    </xdr:to>
    <xdr:cxnSp macro="">
      <xdr:nvCxnSpPr>
        <xdr:cNvPr id="74" name="Прямая соединительная линия 73">
          <a:extLst>
            <a:ext uri="{FF2B5EF4-FFF2-40B4-BE49-F238E27FC236}">
              <a16:creationId xmlns:a16="http://schemas.microsoft.com/office/drawing/2014/main" id="{00000000-0008-0000-0600-00004A000000}"/>
            </a:ext>
          </a:extLst>
        </xdr:cNvPr>
        <xdr:cNvCxnSpPr/>
      </xdr:nvCxnSpPr>
      <xdr:spPr>
        <a:xfrm flipH="1" flipV="1">
          <a:off x="3419928" y="8391071"/>
          <a:ext cx="0" cy="764912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1605643</xdr:colOff>
      <xdr:row>27</xdr:row>
      <xdr:rowOff>18143</xdr:rowOff>
    </xdr:from>
    <xdr:to>
      <xdr:col>2</xdr:col>
      <xdr:colOff>843643</xdr:colOff>
      <xdr:row>29</xdr:row>
      <xdr:rowOff>90714</xdr:rowOff>
    </xdr:to>
    <xdr:cxnSp macro="">
      <xdr:nvCxnSpPr>
        <xdr:cNvPr id="75" name="Прямая соединительная линия 74">
          <a:extLst>
            <a:ext uri="{FF2B5EF4-FFF2-40B4-BE49-F238E27FC236}">
              <a16:creationId xmlns:a16="http://schemas.microsoft.com/office/drawing/2014/main" id="{00000000-0008-0000-0600-00004B000000}"/>
            </a:ext>
          </a:extLst>
        </xdr:cNvPr>
        <xdr:cNvCxnSpPr/>
      </xdr:nvCxnSpPr>
      <xdr:spPr>
        <a:xfrm>
          <a:off x="1687286" y="7964714"/>
          <a:ext cx="1741714" cy="435429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1610592</xdr:colOff>
      <xdr:row>27</xdr:row>
      <xdr:rowOff>5773</xdr:rowOff>
    </xdr:from>
    <xdr:to>
      <xdr:col>1</xdr:col>
      <xdr:colOff>1682155</xdr:colOff>
      <xdr:row>27</xdr:row>
      <xdr:rowOff>41773</xdr:rowOff>
    </xdr:to>
    <xdr:sp macro="" textlink="">
      <xdr:nvSpPr>
        <xdr:cNvPr id="77" name="Равнобедренный треугольник 76">
          <a:extLst>
            <a:ext uri="{FF2B5EF4-FFF2-40B4-BE49-F238E27FC236}">
              <a16:creationId xmlns:a16="http://schemas.microsoft.com/office/drawing/2014/main" id="{00000000-0008-0000-0600-00004D000000}"/>
            </a:ext>
          </a:extLst>
        </xdr:cNvPr>
        <xdr:cNvSpPr/>
      </xdr:nvSpPr>
      <xdr:spPr>
        <a:xfrm rot="17159435">
          <a:off x="1709192" y="7890855"/>
          <a:ext cx="36000" cy="71563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2</xdr:col>
      <xdr:colOff>756227</xdr:colOff>
      <xdr:row>29</xdr:row>
      <xdr:rowOff>63500</xdr:rowOff>
    </xdr:from>
    <xdr:to>
      <xdr:col>2</xdr:col>
      <xdr:colOff>831299</xdr:colOff>
      <xdr:row>29</xdr:row>
      <xdr:rowOff>100077</xdr:rowOff>
    </xdr:to>
    <xdr:sp macro="" textlink="">
      <xdr:nvSpPr>
        <xdr:cNvPr id="78" name="Равнобедренный треугольник 77">
          <a:extLst>
            <a:ext uri="{FF2B5EF4-FFF2-40B4-BE49-F238E27FC236}">
              <a16:creationId xmlns:a16="http://schemas.microsoft.com/office/drawing/2014/main" id="{00000000-0008-0000-0600-00004E000000}"/>
            </a:ext>
          </a:extLst>
        </xdr:cNvPr>
        <xdr:cNvSpPr/>
      </xdr:nvSpPr>
      <xdr:spPr>
        <a:xfrm rot="6497945">
          <a:off x="3355883" y="8316571"/>
          <a:ext cx="36577" cy="75072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2</xdr:col>
      <xdr:colOff>767774</xdr:colOff>
      <xdr:row>32</xdr:row>
      <xdr:rowOff>1246909</xdr:rowOff>
    </xdr:from>
    <xdr:to>
      <xdr:col>2</xdr:col>
      <xdr:colOff>773546</xdr:colOff>
      <xdr:row>34</xdr:row>
      <xdr:rowOff>173182</xdr:rowOff>
    </xdr:to>
    <xdr:cxnSp macro="">
      <xdr:nvCxnSpPr>
        <xdr:cNvPr id="79" name="Прямая соединительная линия 78">
          <a:extLst>
            <a:ext uri="{FF2B5EF4-FFF2-40B4-BE49-F238E27FC236}">
              <a16:creationId xmlns:a16="http://schemas.microsoft.com/office/drawing/2014/main" id="{00000000-0008-0000-0600-00004F000000}"/>
            </a:ext>
          </a:extLst>
        </xdr:cNvPr>
        <xdr:cNvCxnSpPr/>
      </xdr:nvCxnSpPr>
      <xdr:spPr>
        <a:xfrm flipH="1" flipV="1">
          <a:off x="3348183" y="10073409"/>
          <a:ext cx="5772" cy="611909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1656773</xdr:colOff>
      <xdr:row>32</xdr:row>
      <xdr:rowOff>773545</xdr:rowOff>
    </xdr:from>
    <xdr:to>
      <xdr:col>1</xdr:col>
      <xdr:colOff>1663723</xdr:colOff>
      <xdr:row>32</xdr:row>
      <xdr:rowOff>1471807</xdr:rowOff>
    </xdr:to>
    <xdr:cxnSp macro="">
      <xdr:nvCxnSpPr>
        <xdr:cNvPr id="80" name="Прямая соединительная линия 79">
          <a:extLst>
            <a:ext uri="{FF2B5EF4-FFF2-40B4-BE49-F238E27FC236}">
              <a16:creationId xmlns:a16="http://schemas.microsoft.com/office/drawing/2014/main" id="{00000000-0008-0000-0600-000050000000}"/>
            </a:ext>
          </a:extLst>
        </xdr:cNvPr>
        <xdr:cNvCxnSpPr/>
      </xdr:nvCxnSpPr>
      <xdr:spPr>
        <a:xfrm flipH="1" flipV="1">
          <a:off x="1737591" y="9600045"/>
          <a:ext cx="6950" cy="698262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1662546</xdr:colOff>
      <xdr:row>32</xdr:row>
      <xdr:rowOff>1460500</xdr:rowOff>
    </xdr:from>
    <xdr:to>
      <xdr:col>2</xdr:col>
      <xdr:colOff>767773</xdr:colOff>
      <xdr:row>34</xdr:row>
      <xdr:rowOff>173182</xdr:rowOff>
    </xdr:to>
    <xdr:cxnSp macro="">
      <xdr:nvCxnSpPr>
        <xdr:cNvPr id="81" name="Прямая соединительная линия 80">
          <a:extLst>
            <a:ext uri="{FF2B5EF4-FFF2-40B4-BE49-F238E27FC236}">
              <a16:creationId xmlns:a16="http://schemas.microsoft.com/office/drawing/2014/main" id="{00000000-0008-0000-0600-000051000000}"/>
            </a:ext>
          </a:extLst>
        </xdr:cNvPr>
        <xdr:cNvCxnSpPr/>
      </xdr:nvCxnSpPr>
      <xdr:spPr>
        <a:xfrm>
          <a:off x="1743364" y="10287000"/>
          <a:ext cx="1604818" cy="398318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704273</xdr:colOff>
      <xdr:row>34</xdr:row>
      <xdr:rowOff>150091</xdr:rowOff>
    </xdr:from>
    <xdr:to>
      <xdr:col>2</xdr:col>
      <xdr:colOff>779345</xdr:colOff>
      <xdr:row>35</xdr:row>
      <xdr:rowOff>1940</xdr:rowOff>
    </xdr:to>
    <xdr:sp macro="" textlink="">
      <xdr:nvSpPr>
        <xdr:cNvPr id="84" name="Равнобедренный треугольник 83">
          <a:extLst>
            <a:ext uri="{FF2B5EF4-FFF2-40B4-BE49-F238E27FC236}">
              <a16:creationId xmlns:a16="http://schemas.microsoft.com/office/drawing/2014/main" id="{00000000-0008-0000-0600-000054000000}"/>
            </a:ext>
          </a:extLst>
        </xdr:cNvPr>
        <xdr:cNvSpPr/>
      </xdr:nvSpPr>
      <xdr:spPr>
        <a:xfrm rot="6497945">
          <a:off x="3303929" y="10642980"/>
          <a:ext cx="36577" cy="75072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</xdr:col>
      <xdr:colOff>1662546</xdr:colOff>
      <xdr:row>32</xdr:row>
      <xdr:rowOff>1454728</xdr:rowOff>
    </xdr:from>
    <xdr:to>
      <xdr:col>1</xdr:col>
      <xdr:colOff>1734109</xdr:colOff>
      <xdr:row>32</xdr:row>
      <xdr:rowOff>1490728</xdr:rowOff>
    </xdr:to>
    <xdr:sp macro="" textlink="">
      <xdr:nvSpPr>
        <xdr:cNvPr id="85" name="Равнобедренный треугольник 84">
          <a:extLst>
            <a:ext uri="{FF2B5EF4-FFF2-40B4-BE49-F238E27FC236}">
              <a16:creationId xmlns:a16="http://schemas.microsoft.com/office/drawing/2014/main" id="{00000000-0008-0000-0600-000055000000}"/>
            </a:ext>
          </a:extLst>
        </xdr:cNvPr>
        <xdr:cNvSpPr/>
      </xdr:nvSpPr>
      <xdr:spPr>
        <a:xfrm rot="17159435">
          <a:off x="1761146" y="10263446"/>
          <a:ext cx="36000" cy="71563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 editAs="oneCell">
    <xdr:from>
      <xdr:col>6</xdr:col>
      <xdr:colOff>9070</xdr:colOff>
      <xdr:row>25</xdr:row>
      <xdr:rowOff>100510</xdr:rowOff>
    </xdr:from>
    <xdr:to>
      <xdr:col>7</xdr:col>
      <xdr:colOff>308428</xdr:colOff>
      <xdr:row>28</xdr:row>
      <xdr:rowOff>168728</xdr:rowOff>
    </xdr:to>
    <xdr:pic>
      <xdr:nvPicPr>
        <xdr:cNvPr id="82" name="Рисунок 81">
          <a:extLst>
            <a:ext uri="{FF2B5EF4-FFF2-40B4-BE49-F238E27FC236}">
              <a16:creationId xmlns:a16="http://schemas.microsoft.com/office/drawing/2014/main" id="{00000000-0008-0000-06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3999" y="7466510"/>
          <a:ext cx="943429" cy="830218"/>
        </a:xfrm>
        <a:prstGeom prst="rect">
          <a:avLst/>
        </a:prstGeom>
      </xdr:spPr>
    </xdr:pic>
    <xdr:clientData/>
  </xdr:twoCellAnchor>
  <xdr:twoCellAnchor editAs="oneCell">
    <xdr:from>
      <xdr:col>6</xdr:col>
      <xdr:colOff>408216</xdr:colOff>
      <xdr:row>31</xdr:row>
      <xdr:rowOff>81643</xdr:rowOff>
    </xdr:from>
    <xdr:to>
      <xdr:col>15</xdr:col>
      <xdr:colOff>208644</xdr:colOff>
      <xdr:row>34</xdr:row>
      <xdr:rowOff>81642</xdr:rowOff>
    </xdr:to>
    <xdr:pic>
      <xdr:nvPicPr>
        <xdr:cNvPr id="86" name="Рисунок 85">
          <a:extLst>
            <a:ext uri="{FF2B5EF4-FFF2-40B4-BE49-F238E27FC236}">
              <a16:creationId xmlns:a16="http://schemas.microsoft.com/office/drawing/2014/main" id="{00000000-0008-0000-06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33145" y="8753929"/>
          <a:ext cx="3347356" cy="1859642"/>
        </a:xfrm>
        <a:prstGeom prst="rect">
          <a:avLst/>
        </a:prstGeom>
      </xdr:spPr>
    </xdr:pic>
    <xdr:clientData/>
  </xdr:twoCellAnchor>
  <xdr:twoCellAnchor>
    <xdr:from>
      <xdr:col>8</xdr:col>
      <xdr:colOff>154214</xdr:colOff>
      <xdr:row>28</xdr:row>
      <xdr:rowOff>99786</xdr:rowOff>
    </xdr:from>
    <xdr:to>
      <xdr:col>8</xdr:col>
      <xdr:colOff>161164</xdr:colOff>
      <xdr:row>32</xdr:row>
      <xdr:rowOff>62439</xdr:rowOff>
    </xdr:to>
    <xdr:cxnSp macro="">
      <xdr:nvCxnSpPr>
        <xdr:cNvPr id="90" name="Прямая соединительная линия 89">
          <a:extLst>
            <a:ext uri="{FF2B5EF4-FFF2-40B4-BE49-F238E27FC236}">
              <a16:creationId xmlns:a16="http://schemas.microsoft.com/office/drawing/2014/main" id="{00000000-0008-0000-0600-00005A000000}"/>
            </a:ext>
          </a:extLst>
        </xdr:cNvPr>
        <xdr:cNvCxnSpPr/>
      </xdr:nvCxnSpPr>
      <xdr:spPr>
        <a:xfrm flipH="1" flipV="1">
          <a:off x="6486071" y="8227786"/>
          <a:ext cx="6950" cy="688367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63501</xdr:colOff>
      <xdr:row>30</xdr:row>
      <xdr:rowOff>172358</xdr:rowOff>
    </xdr:from>
    <xdr:to>
      <xdr:col>13</xdr:col>
      <xdr:colOff>63501</xdr:colOff>
      <xdr:row>32</xdr:row>
      <xdr:rowOff>574413</xdr:rowOff>
    </xdr:to>
    <xdr:cxnSp macro="">
      <xdr:nvCxnSpPr>
        <xdr:cNvPr id="91" name="Прямая соединительная линия 90">
          <a:extLst>
            <a:ext uri="{FF2B5EF4-FFF2-40B4-BE49-F238E27FC236}">
              <a16:creationId xmlns:a16="http://schemas.microsoft.com/office/drawing/2014/main" id="{00000000-0008-0000-0600-00005B000000}"/>
            </a:ext>
          </a:extLst>
        </xdr:cNvPr>
        <xdr:cNvCxnSpPr/>
      </xdr:nvCxnSpPr>
      <xdr:spPr>
        <a:xfrm flipH="1" flipV="1">
          <a:off x="8209644" y="8663215"/>
          <a:ext cx="0" cy="764912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145144</xdr:colOff>
      <xdr:row>28</xdr:row>
      <xdr:rowOff>99786</xdr:rowOff>
    </xdr:from>
    <xdr:to>
      <xdr:col>13</xdr:col>
      <xdr:colOff>72572</xdr:colOff>
      <xdr:row>30</xdr:row>
      <xdr:rowOff>172358</xdr:rowOff>
    </xdr:to>
    <xdr:cxnSp macro="">
      <xdr:nvCxnSpPr>
        <xdr:cNvPr id="92" name="Прямая соединительная линия 91">
          <a:extLst>
            <a:ext uri="{FF2B5EF4-FFF2-40B4-BE49-F238E27FC236}">
              <a16:creationId xmlns:a16="http://schemas.microsoft.com/office/drawing/2014/main" id="{00000000-0008-0000-0600-00005C000000}"/>
            </a:ext>
          </a:extLst>
        </xdr:cNvPr>
        <xdr:cNvCxnSpPr/>
      </xdr:nvCxnSpPr>
      <xdr:spPr>
        <a:xfrm>
          <a:off x="6477001" y="8227786"/>
          <a:ext cx="1741714" cy="435429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5773</xdr:colOff>
      <xdr:row>30</xdr:row>
      <xdr:rowOff>144319</xdr:rowOff>
    </xdr:from>
    <xdr:to>
      <xdr:col>13</xdr:col>
      <xdr:colOff>80845</xdr:colOff>
      <xdr:row>30</xdr:row>
      <xdr:rowOff>180896</xdr:rowOff>
    </xdr:to>
    <xdr:sp macro="" textlink="">
      <xdr:nvSpPr>
        <xdr:cNvPr id="93" name="Равнобедренный треугольник 92">
          <a:extLst>
            <a:ext uri="{FF2B5EF4-FFF2-40B4-BE49-F238E27FC236}">
              <a16:creationId xmlns:a16="http://schemas.microsoft.com/office/drawing/2014/main" id="{00000000-0008-0000-0600-00005D000000}"/>
            </a:ext>
          </a:extLst>
        </xdr:cNvPr>
        <xdr:cNvSpPr/>
      </xdr:nvSpPr>
      <xdr:spPr>
        <a:xfrm rot="6497945">
          <a:off x="8158793" y="8582117"/>
          <a:ext cx="36577" cy="75072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8</xdr:col>
      <xdr:colOff>145145</xdr:colOff>
      <xdr:row>28</xdr:row>
      <xdr:rowOff>83293</xdr:rowOff>
    </xdr:from>
    <xdr:to>
      <xdr:col>8</xdr:col>
      <xdr:colOff>216708</xdr:colOff>
      <xdr:row>28</xdr:row>
      <xdr:rowOff>119293</xdr:rowOff>
    </xdr:to>
    <xdr:sp macro="" textlink="">
      <xdr:nvSpPr>
        <xdr:cNvPr id="94" name="Равнобедренный треугольник 93">
          <a:extLst>
            <a:ext uri="{FF2B5EF4-FFF2-40B4-BE49-F238E27FC236}">
              <a16:creationId xmlns:a16="http://schemas.microsoft.com/office/drawing/2014/main" id="{00000000-0008-0000-0600-00005E000000}"/>
            </a:ext>
          </a:extLst>
        </xdr:cNvPr>
        <xdr:cNvSpPr/>
      </xdr:nvSpPr>
      <xdr:spPr>
        <a:xfrm rot="17159435">
          <a:off x="6478291" y="8153102"/>
          <a:ext cx="36000" cy="71563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12</xdr:col>
      <xdr:colOff>346605</xdr:colOff>
      <xdr:row>33</xdr:row>
      <xdr:rowOff>14993</xdr:rowOff>
    </xdr:from>
    <xdr:to>
      <xdr:col>12</xdr:col>
      <xdr:colOff>352377</xdr:colOff>
      <xdr:row>36</xdr:row>
      <xdr:rowOff>71919</xdr:rowOff>
    </xdr:to>
    <xdr:cxnSp macro="">
      <xdr:nvCxnSpPr>
        <xdr:cNvPr id="95" name="Прямая соединительная линия 94">
          <a:extLst>
            <a:ext uri="{FF2B5EF4-FFF2-40B4-BE49-F238E27FC236}">
              <a16:creationId xmlns:a16="http://schemas.microsoft.com/office/drawing/2014/main" id="{00000000-0008-0000-0600-00005F000000}"/>
            </a:ext>
          </a:extLst>
        </xdr:cNvPr>
        <xdr:cNvCxnSpPr/>
      </xdr:nvCxnSpPr>
      <xdr:spPr>
        <a:xfrm flipH="1" flipV="1">
          <a:off x="8121827" y="10372549"/>
          <a:ext cx="5772" cy="607259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187479</xdr:colOff>
      <xdr:row>32</xdr:row>
      <xdr:rowOff>1042207</xdr:rowOff>
    </xdr:from>
    <xdr:to>
      <xdr:col>8</xdr:col>
      <xdr:colOff>194429</xdr:colOff>
      <xdr:row>34</xdr:row>
      <xdr:rowOff>61247</xdr:rowOff>
    </xdr:to>
    <xdr:cxnSp macro="">
      <xdr:nvCxnSpPr>
        <xdr:cNvPr id="96" name="Прямая соединительная линия 95">
          <a:extLst>
            <a:ext uri="{FF2B5EF4-FFF2-40B4-BE49-F238E27FC236}">
              <a16:creationId xmlns:a16="http://schemas.microsoft.com/office/drawing/2014/main" id="{00000000-0008-0000-0600-000060000000}"/>
            </a:ext>
          </a:extLst>
        </xdr:cNvPr>
        <xdr:cNvCxnSpPr/>
      </xdr:nvCxnSpPr>
      <xdr:spPr>
        <a:xfrm flipH="1" flipV="1">
          <a:off x="6523368" y="9903985"/>
          <a:ext cx="6950" cy="698262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183445</xdr:colOff>
      <xdr:row>34</xdr:row>
      <xdr:rowOff>49389</xdr:rowOff>
    </xdr:from>
    <xdr:to>
      <xdr:col>12</xdr:col>
      <xdr:colOff>354061</xdr:colOff>
      <xdr:row>36</xdr:row>
      <xdr:rowOff>74404</xdr:rowOff>
    </xdr:to>
    <xdr:cxnSp macro="">
      <xdr:nvCxnSpPr>
        <xdr:cNvPr id="97" name="Прямая соединительная линия 96">
          <a:extLst>
            <a:ext uri="{FF2B5EF4-FFF2-40B4-BE49-F238E27FC236}">
              <a16:creationId xmlns:a16="http://schemas.microsoft.com/office/drawing/2014/main" id="{00000000-0008-0000-0600-000061000000}"/>
            </a:ext>
          </a:extLst>
        </xdr:cNvPr>
        <xdr:cNvCxnSpPr/>
      </xdr:nvCxnSpPr>
      <xdr:spPr>
        <a:xfrm>
          <a:off x="6519334" y="10590389"/>
          <a:ext cx="1609949" cy="391904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275167</xdr:colOff>
      <xdr:row>36</xdr:row>
      <xdr:rowOff>56444</xdr:rowOff>
    </xdr:from>
    <xdr:to>
      <xdr:col>12</xdr:col>
      <xdr:colOff>350239</xdr:colOff>
      <xdr:row>36</xdr:row>
      <xdr:rowOff>91737</xdr:rowOff>
    </xdr:to>
    <xdr:sp macro="" textlink="">
      <xdr:nvSpPr>
        <xdr:cNvPr id="98" name="Равнобедренный треугольник 97">
          <a:extLst>
            <a:ext uri="{FF2B5EF4-FFF2-40B4-BE49-F238E27FC236}">
              <a16:creationId xmlns:a16="http://schemas.microsoft.com/office/drawing/2014/main" id="{00000000-0008-0000-0600-000062000000}"/>
            </a:ext>
          </a:extLst>
        </xdr:cNvPr>
        <xdr:cNvSpPr/>
      </xdr:nvSpPr>
      <xdr:spPr>
        <a:xfrm rot="6497945">
          <a:off x="8070278" y="10944444"/>
          <a:ext cx="35293" cy="75072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8</xdr:col>
      <xdr:colOff>169333</xdr:colOff>
      <xdr:row>34</xdr:row>
      <xdr:rowOff>42334</xdr:rowOff>
    </xdr:from>
    <xdr:to>
      <xdr:col>8</xdr:col>
      <xdr:colOff>240896</xdr:colOff>
      <xdr:row>34</xdr:row>
      <xdr:rowOff>78334</xdr:rowOff>
    </xdr:to>
    <xdr:sp macro="" textlink="">
      <xdr:nvSpPr>
        <xdr:cNvPr id="99" name="Равнобедренный треугольник 98">
          <a:extLst>
            <a:ext uri="{FF2B5EF4-FFF2-40B4-BE49-F238E27FC236}">
              <a16:creationId xmlns:a16="http://schemas.microsoft.com/office/drawing/2014/main" id="{00000000-0008-0000-0600-000063000000}"/>
            </a:ext>
          </a:extLst>
        </xdr:cNvPr>
        <xdr:cNvSpPr/>
      </xdr:nvSpPr>
      <xdr:spPr>
        <a:xfrm rot="17159435">
          <a:off x="6523004" y="10565552"/>
          <a:ext cx="36000" cy="71563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 editAs="oneCell">
    <xdr:from>
      <xdr:col>5</xdr:col>
      <xdr:colOff>362856</xdr:colOff>
      <xdr:row>33</xdr:row>
      <xdr:rowOff>117929</xdr:rowOff>
    </xdr:from>
    <xdr:to>
      <xdr:col>6</xdr:col>
      <xdr:colOff>607784</xdr:colOff>
      <xdr:row>37</xdr:row>
      <xdr:rowOff>128371</xdr:rowOff>
    </xdr:to>
    <xdr:pic>
      <xdr:nvPicPr>
        <xdr:cNvPr id="88" name="Рисунок 87">
          <a:extLst>
            <a:ext uri="{FF2B5EF4-FFF2-40B4-BE49-F238E27FC236}">
              <a16:creationId xmlns:a16="http://schemas.microsoft.com/office/drawing/2014/main" id="{00000000-0008-0000-06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53642" y="10468429"/>
          <a:ext cx="1279071" cy="736156"/>
        </a:xfrm>
        <a:prstGeom prst="rect">
          <a:avLst/>
        </a:prstGeom>
      </xdr:spPr>
    </xdr:pic>
    <xdr:clientData/>
  </xdr:twoCellAnchor>
  <xdr:twoCellAnchor editAs="oneCell">
    <xdr:from>
      <xdr:col>7</xdr:col>
      <xdr:colOff>228600</xdr:colOff>
      <xdr:row>16</xdr:row>
      <xdr:rowOff>292100</xdr:rowOff>
    </xdr:from>
    <xdr:to>
      <xdr:col>16</xdr:col>
      <xdr:colOff>31796</xdr:colOff>
      <xdr:row>19</xdr:row>
      <xdr:rowOff>876300</xdr:rowOff>
    </xdr:to>
    <xdr:pic>
      <xdr:nvPicPr>
        <xdr:cNvPr id="83" name="Рисунок 82">
          <a:extLst>
            <a:ext uri="{FF2B5EF4-FFF2-40B4-BE49-F238E27FC236}">
              <a16:creationId xmlns:a16="http://schemas.microsoft.com/office/drawing/2014/main" id="{00000000-0008-0000-06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0" y="4483100"/>
          <a:ext cx="3117896" cy="1333500"/>
        </a:xfrm>
        <a:prstGeom prst="rect">
          <a:avLst/>
        </a:prstGeom>
      </xdr:spPr>
    </xdr:pic>
    <xdr:clientData/>
  </xdr:twoCellAnchor>
  <xdr:twoCellAnchor editAs="oneCell">
    <xdr:from>
      <xdr:col>5</xdr:col>
      <xdr:colOff>680349</xdr:colOff>
      <xdr:row>0</xdr:row>
      <xdr:rowOff>0</xdr:rowOff>
    </xdr:from>
    <xdr:to>
      <xdr:col>6</xdr:col>
      <xdr:colOff>480777</xdr:colOff>
      <xdr:row>0</xdr:row>
      <xdr:rowOff>834571</xdr:rowOff>
    </xdr:to>
    <xdr:pic>
      <xdr:nvPicPr>
        <xdr:cNvPr id="87" name="Рисунок 86" descr="Вопросы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00000000-0008-0000-06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8"/>
            </a:ext>
          </a:extLst>
        </a:blip>
        <a:stretch>
          <a:fillRect/>
        </a:stretch>
      </xdr:blipFill>
      <xdr:spPr>
        <a:xfrm>
          <a:off x="4971135" y="0"/>
          <a:ext cx="834571" cy="834571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1203820</xdr:colOff>
      <xdr:row>17</xdr:row>
      <xdr:rowOff>47625</xdr:rowOff>
    </xdr:from>
    <xdr:to>
      <xdr:col>5</xdr:col>
      <xdr:colOff>791977</xdr:colOff>
      <xdr:row>22</xdr:row>
      <xdr:rowOff>127455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00000000-0008-0000-07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3195" y="4127500"/>
          <a:ext cx="3787095" cy="2335213"/>
        </a:xfrm>
        <a:prstGeom prst="rect">
          <a:avLst/>
        </a:prstGeom>
      </xdr:spPr>
    </xdr:pic>
    <xdr:clientData/>
  </xdr:twoCellAnchor>
  <xdr:twoCellAnchor>
    <xdr:from>
      <xdr:col>1</xdr:col>
      <xdr:colOff>62345</xdr:colOff>
      <xdr:row>0</xdr:row>
      <xdr:rowOff>96982</xdr:rowOff>
    </xdr:from>
    <xdr:to>
      <xdr:col>1</xdr:col>
      <xdr:colOff>735545</xdr:colOff>
      <xdr:row>0</xdr:row>
      <xdr:rowOff>770182</xdr:rowOff>
    </xdr:to>
    <xdr:grpSp>
      <xdr:nvGrpSpPr>
        <xdr:cNvPr id="32" name="Группа 3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700-000020000000}"/>
            </a:ext>
          </a:extLst>
        </xdr:cNvPr>
        <xdr:cNvGrpSpPr>
          <a:grpSpLocks noChangeAspect="1"/>
        </xdr:cNvGrpSpPr>
      </xdr:nvGrpSpPr>
      <xdr:grpSpPr>
        <a:xfrm>
          <a:off x="141720" y="96982"/>
          <a:ext cx="673200" cy="673200"/>
          <a:chOff x="720000" y="3600000"/>
          <a:chExt cx="792000" cy="792000"/>
        </a:xfrm>
      </xdr:grpSpPr>
      <xdr:sp macro="" textlink="">
        <xdr:nvSpPr>
          <xdr:cNvPr id="33" name="Стрелка влево 32">
            <a:extLst>
              <a:ext uri="{FF2B5EF4-FFF2-40B4-BE49-F238E27FC236}">
                <a16:creationId xmlns:a16="http://schemas.microsoft.com/office/drawing/2014/main" id="{00000000-0008-0000-0700-000021000000}"/>
              </a:ext>
            </a:extLst>
          </xdr:cNvPr>
          <xdr:cNvSpPr>
            <a:spLocks noChangeAspect="1"/>
          </xdr:cNvSpPr>
        </xdr:nvSpPr>
        <xdr:spPr>
          <a:xfrm>
            <a:off x="810000" y="3798000"/>
            <a:ext cx="576000" cy="414000"/>
          </a:xfrm>
          <a:prstGeom prst="leftArrow">
            <a:avLst/>
          </a:prstGeom>
          <a:solidFill>
            <a:schemeClr val="bg1"/>
          </a:solidFill>
          <a:ln w="31750">
            <a:solidFill>
              <a:schemeClr val="tx1">
                <a:lumMod val="95000"/>
                <a:lumOff val="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/>
          </a:p>
        </xdr:txBody>
      </xdr:sp>
      <xdr:sp macro="" textlink="">
        <xdr:nvSpPr>
          <xdr:cNvPr id="34" name="Прямоугольник 33">
            <a:extLst>
              <a:ext uri="{FF2B5EF4-FFF2-40B4-BE49-F238E27FC236}">
                <a16:creationId xmlns:a16="http://schemas.microsoft.com/office/drawing/2014/main" id="{00000000-0008-0000-0700-000022000000}"/>
              </a:ext>
            </a:extLst>
          </xdr:cNvPr>
          <xdr:cNvSpPr>
            <a:spLocks noChangeAspect="1"/>
          </xdr:cNvSpPr>
        </xdr:nvSpPr>
        <xdr:spPr>
          <a:xfrm>
            <a:off x="720000" y="3600000"/>
            <a:ext cx="792000" cy="792000"/>
          </a:xfrm>
          <a:prstGeom prst="rect">
            <a:avLst/>
          </a:prstGeom>
          <a:noFill/>
          <a:ln w="31750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/>
          </a:p>
        </xdr:txBody>
      </xdr:sp>
    </xdr:grpSp>
    <xdr:clientData/>
  </xdr:twoCellAnchor>
  <xdr:twoCellAnchor>
    <xdr:from>
      <xdr:col>1</xdr:col>
      <xdr:colOff>1286345</xdr:colOff>
      <xdr:row>0</xdr:row>
      <xdr:rowOff>96982</xdr:rowOff>
    </xdr:from>
    <xdr:to>
      <xdr:col>1</xdr:col>
      <xdr:colOff>1959545</xdr:colOff>
      <xdr:row>0</xdr:row>
      <xdr:rowOff>770182</xdr:rowOff>
    </xdr:to>
    <xdr:grpSp>
      <xdr:nvGrpSpPr>
        <xdr:cNvPr id="35" name="Группа 3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700-000023000000}"/>
            </a:ext>
          </a:extLst>
        </xdr:cNvPr>
        <xdr:cNvGrpSpPr/>
      </xdr:nvGrpSpPr>
      <xdr:grpSpPr>
        <a:xfrm>
          <a:off x="1365720" y="96982"/>
          <a:ext cx="673200" cy="673200"/>
          <a:chOff x="1944000" y="3600000"/>
          <a:chExt cx="673200" cy="673200"/>
        </a:xfrm>
      </xdr:grpSpPr>
      <xdr:pic>
        <xdr:nvPicPr>
          <xdr:cNvPr id="36" name="Picture 4" descr="D:\work folders\МОС\Документы по работе\прайс-лист\конфигуратор\img_165371.png">
            <a:extLst>
              <a:ext uri="{FF2B5EF4-FFF2-40B4-BE49-F238E27FC236}">
                <a16:creationId xmlns:a16="http://schemas.microsoft.com/office/drawing/2014/main" id="{00000000-0008-0000-0700-000024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print"/>
          <a:srcRect/>
          <a:stretch>
            <a:fillRect/>
          </a:stretch>
        </xdr:blipFill>
        <xdr:spPr bwMode="auto">
          <a:xfrm>
            <a:off x="2066400" y="3670380"/>
            <a:ext cx="443763" cy="520200"/>
          </a:xfrm>
          <a:prstGeom prst="rect">
            <a:avLst/>
          </a:prstGeom>
          <a:noFill/>
        </xdr:spPr>
      </xdr:pic>
      <xdr:sp macro="" textlink="">
        <xdr:nvSpPr>
          <xdr:cNvPr id="37" name="Прямоугольник 36">
            <a:extLst>
              <a:ext uri="{FF2B5EF4-FFF2-40B4-BE49-F238E27FC236}">
                <a16:creationId xmlns:a16="http://schemas.microsoft.com/office/drawing/2014/main" id="{00000000-0008-0000-0700-000025000000}"/>
              </a:ext>
            </a:extLst>
          </xdr:cNvPr>
          <xdr:cNvSpPr>
            <a:spLocks noChangeAspect="1"/>
          </xdr:cNvSpPr>
        </xdr:nvSpPr>
        <xdr:spPr>
          <a:xfrm>
            <a:off x="1944000" y="3600000"/>
            <a:ext cx="673200" cy="673200"/>
          </a:xfrm>
          <a:prstGeom prst="rect">
            <a:avLst/>
          </a:prstGeom>
          <a:noFill/>
          <a:ln w="31750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/>
          </a:p>
        </xdr:txBody>
      </xdr:sp>
    </xdr:grpSp>
    <xdr:clientData/>
  </xdr:twoCellAnchor>
  <xdr:twoCellAnchor>
    <xdr:from>
      <xdr:col>3</xdr:col>
      <xdr:colOff>330745</xdr:colOff>
      <xdr:row>0</xdr:row>
      <xdr:rowOff>96982</xdr:rowOff>
    </xdr:from>
    <xdr:to>
      <xdr:col>5</xdr:col>
      <xdr:colOff>284278</xdr:colOff>
      <xdr:row>0</xdr:row>
      <xdr:rowOff>770182</xdr:rowOff>
    </xdr:to>
    <xdr:grpSp>
      <xdr:nvGrpSpPr>
        <xdr:cNvPr id="38" name="Группа 3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700-000026000000}"/>
            </a:ext>
          </a:extLst>
        </xdr:cNvPr>
        <xdr:cNvGrpSpPr>
          <a:grpSpLocks noChangeAspect="1"/>
        </xdr:cNvGrpSpPr>
      </xdr:nvGrpSpPr>
      <xdr:grpSpPr>
        <a:xfrm>
          <a:off x="3886745" y="96982"/>
          <a:ext cx="675846" cy="673200"/>
          <a:chOff x="4392000" y="3600000"/>
          <a:chExt cx="792000" cy="792000"/>
        </a:xfrm>
      </xdr:grpSpPr>
      <xdr:sp macro="" textlink="">
        <xdr:nvSpPr>
          <xdr:cNvPr id="39" name="Прямоугольник 38">
            <a:extLst>
              <a:ext uri="{FF2B5EF4-FFF2-40B4-BE49-F238E27FC236}">
                <a16:creationId xmlns:a16="http://schemas.microsoft.com/office/drawing/2014/main" id="{00000000-0008-0000-0700-000027000000}"/>
              </a:ext>
            </a:extLst>
          </xdr:cNvPr>
          <xdr:cNvSpPr>
            <a:spLocks noChangeAspect="1"/>
          </xdr:cNvSpPr>
        </xdr:nvSpPr>
        <xdr:spPr>
          <a:xfrm>
            <a:off x="4392000" y="3600000"/>
            <a:ext cx="792000" cy="792000"/>
          </a:xfrm>
          <a:prstGeom prst="rect">
            <a:avLst/>
          </a:prstGeom>
          <a:noFill/>
          <a:ln w="31750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/>
          </a:p>
        </xdr:txBody>
      </xdr:sp>
      <xdr:pic>
        <xdr:nvPicPr>
          <xdr:cNvPr id="40" name="Picture 6">
            <a:extLst>
              <a:ext uri="{FF2B5EF4-FFF2-40B4-BE49-F238E27FC236}">
                <a16:creationId xmlns:a16="http://schemas.microsoft.com/office/drawing/2014/main" id="{00000000-0008-0000-0700-000028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6" cstate="print"/>
          <a:srcRect l="10577"/>
          <a:stretch>
            <a:fillRect/>
          </a:stretch>
        </xdr:blipFill>
        <xdr:spPr bwMode="auto">
          <a:xfrm>
            <a:off x="4500000" y="3708000"/>
            <a:ext cx="647061" cy="6480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2</xdr:col>
      <xdr:colOff>63478</xdr:colOff>
      <xdr:row>0</xdr:row>
      <xdr:rowOff>96982</xdr:rowOff>
    </xdr:from>
    <xdr:to>
      <xdr:col>2</xdr:col>
      <xdr:colOff>736678</xdr:colOff>
      <xdr:row>0</xdr:row>
      <xdr:rowOff>770182</xdr:rowOff>
    </xdr:to>
    <xdr:grpSp>
      <xdr:nvGrpSpPr>
        <xdr:cNvPr id="41" name="Группа 40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700-000029000000}"/>
            </a:ext>
          </a:extLst>
        </xdr:cNvPr>
        <xdr:cNvGrpSpPr/>
      </xdr:nvGrpSpPr>
      <xdr:grpSpPr>
        <a:xfrm>
          <a:off x="2643166" y="96982"/>
          <a:ext cx="673200" cy="673200"/>
          <a:chOff x="3168000" y="3600000"/>
          <a:chExt cx="673200" cy="673200"/>
        </a:xfrm>
      </xdr:grpSpPr>
      <xdr:sp macro="" textlink="">
        <xdr:nvSpPr>
          <xdr:cNvPr id="42" name="Прямоугольник 41">
            <a:extLst>
              <a:ext uri="{FF2B5EF4-FFF2-40B4-BE49-F238E27FC236}">
                <a16:creationId xmlns:a16="http://schemas.microsoft.com/office/drawing/2014/main" id="{00000000-0008-0000-0700-00002A000000}"/>
              </a:ext>
            </a:extLst>
          </xdr:cNvPr>
          <xdr:cNvSpPr>
            <a:spLocks noChangeAspect="1"/>
          </xdr:cNvSpPr>
        </xdr:nvSpPr>
        <xdr:spPr>
          <a:xfrm>
            <a:off x="3168000" y="3600000"/>
            <a:ext cx="673200" cy="673200"/>
          </a:xfrm>
          <a:prstGeom prst="rect">
            <a:avLst/>
          </a:prstGeom>
          <a:noFill/>
          <a:ln w="31750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/>
          </a:p>
        </xdr:txBody>
      </xdr:sp>
      <xdr:pic>
        <xdr:nvPicPr>
          <xdr:cNvPr id="43" name="Picture 2">
            <a:extLst>
              <a:ext uri="{FF2B5EF4-FFF2-40B4-BE49-F238E27FC236}">
                <a16:creationId xmlns:a16="http://schemas.microsoft.com/office/drawing/2014/main" id="{00000000-0008-0000-0700-00002B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8" cstate="print"/>
          <a:srcRect/>
          <a:stretch>
            <a:fillRect/>
          </a:stretch>
        </xdr:blipFill>
        <xdr:spPr bwMode="auto">
          <a:xfrm>
            <a:off x="3203848" y="3645024"/>
            <a:ext cx="593840" cy="6120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 editAs="oneCell">
    <xdr:from>
      <xdr:col>7</xdr:col>
      <xdr:colOff>337071</xdr:colOff>
      <xdr:row>4</xdr:row>
      <xdr:rowOff>232</xdr:rowOff>
    </xdr:from>
    <xdr:to>
      <xdr:col>17</xdr:col>
      <xdr:colOff>308264</xdr:colOff>
      <xdr:row>15</xdr:row>
      <xdr:rowOff>198860</xdr:rowOff>
    </xdr:to>
    <xdr:pic>
      <xdr:nvPicPr>
        <xdr:cNvPr id="10245" name="Picture 5">
          <a:extLst>
            <a:ext uri="{FF2B5EF4-FFF2-40B4-BE49-F238E27FC236}">
              <a16:creationId xmlns:a16="http://schemas.microsoft.com/office/drawing/2014/main" id="{00000000-0008-0000-0700-000005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 t="3406" r="595" b="15748"/>
        <a:stretch>
          <a:fillRect/>
        </a:stretch>
      </xdr:blipFill>
      <xdr:spPr bwMode="auto">
        <a:xfrm>
          <a:off x="6315142" y="1533303"/>
          <a:ext cx="3599765" cy="2564003"/>
        </a:xfrm>
        <a:prstGeom prst="rect">
          <a:avLst/>
        </a:prstGeom>
        <a:noFill/>
      </xdr:spPr>
    </xdr:pic>
    <xdr:clientData/>
  </xdr:twoCellAnchor>
  <xdr:twoCellAnchor>
    <xdr:from>
      <xdr:col>16</xdr:col>
      <xdr:colOff>133076</xdr:colOff>
      <xdr:row>8</xdr:row>
      <xdr:rowOff>185880</xdr:rowOff>
    </xdr:from>
    <xdr:to>
      <xdr:col>17</xdr:col>
      <xdr:colOff>316475</xdr:colOff>
      <xdr:row>8</xdr:row>
      <xdr:rowOff>185880</xdr:rowOff>
    </xdr:to>
    <xdr:cxnSp macro="">
      <xdr:nvCxnSpPr>
        <xdr:cNvPr id="19" name="Прямая соединительная линия 18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CxnSpPr/>
      </xdr:nvCxnSpPr>
      <xdr:spPr>
        <a:xfrm>
          <a:off x="9187021" y="2350653"/>
          <a:ext cx="540154" cy="0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142060</xdr:colOff>
      <xdr:row>10</xdr:row>
      <xdr:rowOff>43033</xdr:rowOff>
    </xdr:from>
    <xdr:to>
      <xdr:col>17</xdr:col>
      <xdr:colOff>325459</xdr:colOff>
      <xdr:row>10</xdr:row>
      <xdr:rowOff>43033</xdr:rowOff>
    </xdr:to>
    <xdr:cxnSp macro="">
      <xdr:nvCxnSpPr>
        <xdr:cNvPr id="20" name="Прямая соединительная линия 19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CxnSpPr/>
      </xdr:nvCxnSpPr>
      <xdr:spPr>
        <a:xfrm>
          <a:off x="9196005" y="2637297"/>
          <a:ext cx="540154" cy="0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124907</xdr:colOff>
      <xdr:row>4</xdr:row>
      <xdr:rowOff>123650</xdr:rowOff>
    </xdr:from>
    <xdr:to>
      <xdr:col>16</xdr:col>
      <xdr:colOff>124907</xdr:colOff>
      <xdr:row>9</xdr:row>
      <xdr:rowOff>19038</xdr:rowOff>
    </xdr:to>
    <xdr:cxnSp macro="">
      <xdr:nvCxnSpPr>
        <xdr:cNvPr id="21" name="Прямая соединительная линия 20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CxnSpPr/>
      </xdr:nvCxnSpPr>
      <xdr:spPr>
        <a:xfrm flipH="1" flipV="1">
          <a:off x="9197189" y="1647650"/>
          <a:ext cx="0" cy="756000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107576</xdr:colOff>
      <xdr:row>2</xdr:row>
      <xdr:rowOff>26894</xdr:rowOff>
    </xdr:from>
    <xdr:to>
      <xdr:col>13</xdr:col>
      <xdr:colOff>107950</xdr:colOff>
      <xdr:row>6</xdr:row>
      <xdr:rowOff>76200</xdr:rowOff>
    </xdr:to>
    <xdr:cxnSp macro="">
      <xdr:nvCxnSpPr>
        <xdr:cNvPr id="23" name="Прямая соединительная линия 22">
          <a:extLst>
            <a:ext uri="{FF2B5EF4-FFF2-40B4-BE49-F238E27FC236}">
              <a16:creationId xmlns:a16="http://schemas.microsoft.com/office/drawing/2014/main" id="{00000000-0008-0000-0700-000017000000}"/>
            </a:ext>
          </a:extLst>
        </xdr:cNvPr>
        <xdr:cNvCxnSpPr/>
      </xdr:nvCxnSpPr>
      <xdr:spPr>
        <a:xfrm flipH="1" flipV="1">
          <a:off x="8248276" y="1119094"/>
          <a:ext cx="374" cy="912906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112058</xdr:colOff>
      <xdr:row>2</xdr:row>
      <xdr:rowOff>71718</xdr:rowOff>
    </xdr:from>
    <xdr:to>
      <xdr:col>16</xdr:col>
      <xdr:colOff>121025</xdr:colOff>
      <xdr:row>4</xdr:row>
      <xdr:rowOff>174812</xdr:rowOff>
    </xdr:to>
    <xdr:cxnSp macro="">
      <xdr:nvCxnSpPr>
        <xdr:cNvPr id="24" name="Прямая соединительная линия 23">
          <a:extLst>
            <a:ext uri="{FF2B5EF4-FFF2-40B4-BE49-F238E27FC236}">
              <a16:creationId xmlns:a16="http://schemas.microsoft.com/office/drawing/2014/main" id="{00000000-0008-0000-0700-000018000000}"/>
            </a:ext>
          </a:extLst>
        </xdr:cNvPr>
        <xdr:cNvCxnSpPr/>
      </xdr:nvCxnSpPr>
      <xdr:spPr>
        <a:xfrm flipH="1" flipV="1">
          <a:off x="8108576" y="1165412"/>
          <a:ext cx="1084731" cy="533400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15892</xdr:colOff>
      <xdr:row>1</xdr:row>
      <xdr:rowOff>39934</xdr:rowOff>
    </xdr:from>
    <xdr:to>
      <xdr:col>13</xdr:col>
      <xdr:colOff>15892</xdr:colOff>
      <xdr:row>6</xdr:row>
      <xdr:rowOff>19050</xdr:rowOff>
    </xdr:to>
    <xdr:cxnSp macro="">
      <xdr:nvCxnSpPr>
        <xdr:cNvPr id="29" name="Прямая соединительная линия 28">
          <a:extLst>
            <a:ext uri="{FF2B5EF4-FFF2-40B4-BE49-F238E27FC236}">
              <a16:creationId xmlns:a16="http://schemas.microsoft.com/office/drawing/2014/main" id="{00000000-0008-0000-0700-00001D000000}"/>
            </a:ext>
          </a:extLst>
        </xdr:cNvPr>
        <xdr:cNvCxnSpPr/>
      </xdr:nvCxnSpPr>
      <xdr:spPr>
        <a:xfrm flipH="1" flipV="1">
          <a:off x="8156592" y="916234"/>
          <a:ext cx="0" cy="1058616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152401</xdr:colOff>
      <xdr:row>10</xdr:row>
      <xdr:rowOff>166254</xdr:rowOff>
    </xdr:from>
    <xdr:to>
      <xdr:col>16</xdr:col>
      <xdr:colOff>152401</xdr:colOff>
      <xdr:row>13</xdr:row>
      <xdr:rowOff>204795</xdr:rowOff>
    </xdr:to>
    <xdr:cxnSp macro="">
      <xdr:nvCxnSpPr>
        <xdr:cNvPr id="30" name="Прямая соединительная линия 29">
          <a:extLst>
            <a:ext uri="{FF2B5EF4-FFF2-40B4-BE49-F238E27FC236}">
              <a16:creationId xmlns:a16="http://schemas.microsoft.com/office/drawing/2014/main" id="{00000000-0008-0000-0700-00001E000000}"/>
            </a:ext>
          </a:extLst>
        </xdr:cNvPr>
        <xdr:cNvCxnSpPr/>
      </xdr:nvCxnSpPr>
      <xdr:spPr>
        <a:xfrm flipH="1" flipV="1">
          <a:off x="9224683" y="2766019"/>
          <a:ext cx="0" cy="684000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17319</xdr:colOff>
      <xdr:row>14</xdr:row>
      <xdr:rowOff>124692</xdr:rowOff>
    </xdr:from>
    <xdr:to>
      <xdr:col>12</xdr:col>
      <xdr:colOff>17319</xdr:colOff>
      <xdr:row>17</xdr:row>
      <xdr:rowOff>231362</xdr:rowOff>
    </xdr:to>
    <xdr:cxnSp macro="">
      <xdr:nvCxnSpPr>
        <xdr:cNvPr id="31" name="Прямая соединительная линия 30">
          <a:extLst>
            <a:ext uri="{FF2B5EF4-FFF2-40B4-BE49-F238E27FC236}">
              <a16:creationId xmlns:a16="http://schemas.microsoft.com/office/drawing/2014/main" id="{00000000-0008-0000-0700-00001F000000}"/>
            </a:ext>
          </a:extLst>
        </xdr:cNvPr>
        <xdr:cNvCxnSpPr/>
      </xdr:nvCxnSpPr>
      <xdr:spPr>
        <a:xfrm flipH="1" flipV="1">
          <a:off x="7764319" y="3924109"/>
          <a:ext cx="0" cy="762836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259772</xdr:colOff>
      <xdr:row>11</xdr:row>
      <xdr:rowOff>200891</xdr:rowOff>
    </xdr:from>
    <xdr:to>
      <xdr:col>8</xdr:col>
      <xdr:colOff>259772</xdr:colOff>
      <xdr:row>15</xdr:row>
      <xdr:rowOff>127452</xdr:rowOff>
    </xdr:to>
    <xdr:cxnSp macro="">
      <xdr:nvCxnSpPr>
        <xdr:cNvPr id="44" name="Прямая соединительная линия 43">
          <a:extLst>
            <a:ext uri="{FF2B5EF4-FFF2-40B4-BE49-F238E27FC236}">
              <a16:creationId xmlns:a16="http://schemas.microsoft.com/office/drawing/2014/main" id="{00000000-0008-0000-0700-00002C000000}"/>
            </a:ext>
          </a:extLst>
        </xdr:cNvPr>
        <xdr:cNvCxnSpPr/>
      </xdr:nvCxnSpPr>
      <xdr:spPr>
        <a:xfrm flipH="1" flipV="1">
          <a:off x="6567439" y="3349433"/>
          <a:ext cx="0" cy="762644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162791</xdr:colOff>
      <xdr:row>5</xdr:row>
      <xdr:rowOff>31172</xdr:rowOff>
    </xdr:from>
    <xdr:to>
      <xdr:col>8</xdr:col>
      <xdr:colOff>162791</xdr:colOff>
      <xdr:row>10</xdr:row>
      <xdr:rowOff>36190</xdr:rowOff>
    </xdr:to>
    <xdr:cxnSp macro="">
      <xdr:nvCxnSpPr>
        <xdr:cNvPr id="45" name="Прямая соединительная линия 44">
          <a:extLst>
            <a:ext uri="{FF2B5EF4-FFF2-40B4-BE49-F238E27FC236}">
              <a16:creationId xmlns:a16="http://schemas.microsoft.com/office/drawing/2014/main" id="{00000000-0008-0000-0700-00002D000000}"/>
            </a:ext>
          </a:extLst>
        </xdr:cNvPr>
        <xdr:cNvCxnSpPr/>
      </xdr:nvCxnSpPr>
      <xdr:spPr>
        <a:xfrm flipH="1" flipV="1">
          <a:off x="6362700" y="1766454"/>
          <a:ext cx="0" cy="864000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3464</xdr:colOff>
      <xdr:row>3</xdr:row>
      <xdr:rowOff>142009</xdr:rowOff>
    </xdr:from>
    <xdr:to>
      <xdr:col>8</xdr:col>
      <xdr:colOff>3464</xdr:colOff>
      <xdr:row>8</xdr:row>
      <xdr:rowOff>164972</xdr:rowOff>
    </xdr:to>
    <xdr:cxnSp macro="">
      <xdr:nvCxnSpPr>
        <xdr:cNvPr id="46" name="Прямая соединительная линия 45">
          <a:extLst>
            <a:ext uri="{FF2B5EF4-FFF2-40B4-BE49-F238E27FC236}">
              <a16:creationId xmlns:a16="http://schemas.microsoft.com/office/drawing/2014/main" id="{00000000-0008-0000-0700-00002E000000}"/>
            </a:ext>
          </a:extLst>
        </xdr:cNvPr>
        <xdr:cNvCxnSpPr/>
      </xdr:nvCxnSpPr>
      <xdr:spPr>
        <a:xfrm flipV="1">
          <a:off x="6304618" y="1553663"/>
          <a:ext cx="0" cy="1205040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83127</xdr:colOff>
      <xdr:row>0</xdr:row>
      <xdr:rowOff>474519</xdr:rowOff>
    </xdr:from>
    <xdr:to>
      <xdr:col>13</xdr:col>
      <xdr:colOff>83127</xdr:colOff>
      <xdr:row>4</xdr:row>
      <xdr:rowOff>38100</xdr:rowOff>
    </xdr:to>
    <xdr:cxnSp macro="">
      <xdr:nvCxnSpPr>
        <xdr:cNvPr id="47" name="Прямая соединительная линия 46">
          <a:extLst>
            <a:ext uri="{FF2B5EF4-FFF2-40B4-BE49-F238E27FC236}">
              <a16:creationId xmlns:a16="http://schemas.microsoft.com/office/drawing/2014/main" id="{00000000-0008-0000-0700-00002F000000}"/>
            </a:ext>
          </a:extLst>
        </xdr:cNvPr>
        <xdr:cNvCxnSpPr/>
      </xdr:nvCxnSpPr>
      <xdr:spPr>
        <a:xfrm flipH="1" flipV="1">
          <a:off x="8223827" y="474519"/>
          <a:ext cx="0" cy="1087581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155864</xdr:colOff>
      <xdr:row>1</xdr:row>
      <xdr:rowOff>90056</xdr:rowOff>
    </xdr:from>
    <xdr:to>
      <xdr:col>13</xdr:col>
      <xdr:colOff>10391</xdr:colOff>
      <xdr:row>5</xdr:row>
      <xdr:rowOff>83127</xdr:rowOff>
    </xdr:to>
    <xdr:cxnSp macro="">
      <xdr:nvCxnSpPr>
        <xdr:cNvPr id="48" name="Прямая соединительная линия 47">
          <a:extLst>
            <a:ext uri="{FF2B5EF4-FFF2-40B4-BE49-F238E27FC236}">
              <a16:creationId xmlns:a16="http://schemas.microsoft.com/office/drawing/2014/main" id="{00000000-0008-0000-0700-000030000000}"/>
            </a:ext>
          </a:extLst>
        </xdr:cNvPr>
        <xdr:cNvCxnSpPr/>
      </xdr:nvCxnSpPr>
      <xdr:spPr>
        <a:xfrm flipV="1">
          <a:off x="6355773" y="966356"/>
          <a:ext cx="1638300" cy="852053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10391</xdr:colOff>
      <xdr:row>0</xdr:row>
      <xdr:rowOff>502229</xdr:rowOff>
    </xdr:from>
    <xdr:to>
      <xdr:col>13</xdr:col>
      <xdr:colOff>83127</xdr:colOff>
      <xdr:row>3</xdr:row>
      <xdr:rowOff>159327</xdr:rowOff>
    </xdr:to>
    <xdr:cxnSp macro="">
      <xdr:nvCxnSpPr>
        <xdr:cNvPr id="54" name="Прямая соединительная линия 53">
          <a:extLst>
            <a:ext uri="{FF2B5EF4-FFF2-40B4-BE49-F238E27FC236}">
              <a16:creationId xmlns:a16="http://schemas.microsoft.com/office/drawing/2014/main" id="{00000000-0008-0000-0700-000036000000}"/>
            </a:ext>
          </a:extLst>
        </xdr:cNvPr>
        <xdr:cNvCxnSpPr/>
      </xdr:nvCxnSpPr>
      <xdr:spPr>
        <a:xfrm flipV="1">
          <a:off x="6311545" y="502229"/>
          <a:ext cx="1880044" cy="1068752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4483</xdr:colOff>
      <xdr:row>13</xdr:row>
      <xdr:rowOff>179294</xdr:rowOff>
    </xdr:from>
    <xdr:to>
      <xdr:col>16</xdr:col>
      <xdr:colOff>143436</xdr:colOff>
      <xdr:row>17</xdr:row>
      <xdr:rowOff>192742</xdr:rowOff>
    </xdr:to>
    <xdr:cxnSp macro="">
      <xdr:nvCxnSpPr>
        <xdr:cNvPr id="59" name="Прямая соединительная линия 58">
          <a:extLst>
            <a:ext uri="{FF2B5EF4-FFF2-40B4-BE49-F238E27FC236}">
              <a16:creationId xmlns:a16="http://schemas.microsoft.com/office/drawing/2014/main" id="{00000000-0008-0000-0700-00003B000000}"/>
            </a:ext>
          </a:extLst>
        </xdr:cNvPr>
        <xdr:cNvCxnSpPr/>
      </xdr:nvCxnSpPr>
      <xdr:spPr>
        <a:xfrm flipV="1">
          <a:off x="7642412" y="3424518"/>
          <a:ext cx="1573306" cy="878542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258177</xdr:colOff>
      <xdr:row>15</xdr:row>
      <xdr:rowOff>80211</xdr:rowOff>
    </xdr:from>
    <xdr:to>
      <xdr:col>12</xdr:col>
      <xdr:colOff>14362</xdr:colOff>
      <xdr:row>17</xdr:row>
      <xdr:rowOff>182862</xdr:rowOff>
    </xdr:to>
    <xdr:cxnSp macro="">
      <xdr:nvCxnSpPr>
        <xdr:cNvPr id="62" name="Прямая соединительная линия 61">
          <a:extLst>
            <a:ext uri="{FF2B5EF4-FFF2-40B4-BE49-F238E27FC236}">
              <a16:creationId xmlns:a16="http://schemas.microsoft.com/office/drawing/2014/main" id="{00000000-0008-0000-0700-00003E000000}"/>
            </a:ext>
          </a:extLst>
        </xdr:cNvPr>
        <xdr:cNvCxnSpPr/>
      </xdr:nvCxnSpPr>
      <xdr:spPr>
        <a:xfrm>
          <a:off x="6565844" y="4064836"/>
          <a:ext cx="1195518" cy="573609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17</xdr:col>
      <xdr:colOff>295834</xdr:colOff>
      <xdr:row>8</xdr:row>
      <xdr:rowOff>190686</xdr:rowOff>
    </xdr:from>
    <xdr:to>
      <xdr:col>17</xdr:col>
      <xdr:colOff>295834</xdr:colOff>
      <xdr:row>10</xdr:row>
      <xdr:rowOff>34329</xdr:rowOff>
    </xdr:to>
    <xdr:cxnSp macro="">
      <xdr:nvCxnSpPr>
        <xdr:cNvPr id="66" name="Прямая соединительная линия 65">
          <a:extLst>
            <a:ext uri="{FF2B5EF4-FFF2-40B4-BE49-F238E27FC236}">
              <a16:creationId xmlns:a16="http://schemas.microsoft.com/office/drawing/2014/main" id="{00000000-0008-0000-0700-000042000000}"/>
            </a:ext>
          </a:extLst>
        </xdr:cNvPr>
        <xdr:cNvCxnSpPr/>
      </xdr:nvCxnSpPr>
      <xdr:spPr>
        <a:xfrm flipH="1" flipV="1">
          <a:off x="9723316" y="2345150"/>
          <a:ext cx="0" cy="270000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17</xdr:col>
      <xdr:colOff>277658</xdr:colOff>
      <xdr:row>8</xdr:row>
      <xdr:rowOff>183026</xdr:rowOff>
    </xdr:from>
    <xdr:to>
      <xdr:col>17</xdr:col>
      <xdr:colOff>313658</xdr:colOff>
      <xdr:row>9</xdr:row>
      <xdr:rowOff>41847</xdr:rowOff>
    </xdr:to>
    <xdr:sp macro="" textlink="">
      <xdr:nvSpPr>
        <xdr:cNvPr id="67" name="Равнобедренный треугольник 66">
          <a:extLst>
            <a:ext uri="{FF2B5EF4-FFF2-40B4-BE49-F238E27FC236}">
              <a16:creationId xmlns:a16="http://schemas.microsoft.com/office/drawing/2014/main" id="{00000000-0008-0000-0700-000043000000}"/>
            </a:ext>
          </a:extLst>
        </xdr:cNvPr>
        <xdr:cNvSpPr/>
      </xdr:nvSpPr>
      <xdr:spPr>
        <a:xfrm>
          <a:off x="9705140" y="2337490"/>
          <a:ext cx="36000" cy="72000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17</xdr:col>
      <xdr:colOff>280432</xdr:colOff>
      <xdr:row>9</xdr:row>
      <xdr:rowOff>176432</xdr:rowOff>
    </xdr:from>
    <xdr:to>
      <xdr:col>17</xdr:col>
      <xdr:colOff>316432</xdr:colOff>
      <xdr:row>10</xdr:row>
      <xdr:rowOff>35253</xdr:rowOff>
    </xdr:to>
    <xdr:sp macro="" textlink="">
      <xdr:nvSpPr>
        <xdr:cNvPr id="68" name="Равнобедренный треугольник 67">
          <a:extLst>
            <a:ext uri="{FF2B5EF4-FFF2-40B4-BE49-F238E27FC236}">
              <a16:creationId xmlns:a16="http://schemas.microsoft.com/office/drawing/2014/main" id="{00000000-0008-0000-0700-000044000000}"/>
            </a:ext>
          </a:extLst>
        </xdr:cNvPr>
        <xdr:cNvSpPr/>
      </xdr:nvSpPr>
      <xdr:spPr>
        <a:xfrm rot="10800000">
          <a:off x="9700995" y="2541726"/>
          <a:ext cx="36000" cy="71563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16</xdr:col>
      <xdr:colOff>78918</xdr:colOff>
      <xdr:row>13</xdr:row>
      <xdr:rowOff>178305</xdr:rowOff>
    </xdr:from>
    <xdr:to>
      <xdr:col>16</xdr:col>
      <xdr:colOff>150481</xdr:colOff>
      <xdr:row>14</xdr:row>
      <xdr:rowOff>1564</xdr:rowOff>
    </xdr:to>
    <xdr:sp macro="" textlink="">
      <xdr:nvSpPr>
        <xdr:cNvPr id="69" name="Равнобедренный треугольник 68">
          <a:extLst>
            <a:ext uri="{FF2B5EF4-FFF2-40B4-BE49-F238E27FC236}">
              <a16:creationId xmlns:a16="http://schemas.microsoft.com/office/drawing/2014/main" id="{00000000-0008-0000-0700-000045000000}"/>
            </a:ext>
          </a:extLst>
        </xdr:cNvPr>
        <xdr:cNvSpPr/>
      </xdr:nvSpPr>
      <xdr:spPr>
        <a:xfrm rot="3600000">
          <a:off x="9159472" y="3376782"/>
          <a:ext cx="36000" cy="71563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13</xdr:col>
      <xdr:colOff>9670</xdr:colOff>
      <xdr:row>0</xdr:row>
      <xdr:rowOff>508645</xdr:rowOff>
    </xdr:from>
    <xdr:to>
      <xdr:col>13</xdr:col>
      <xdr:colOff>81233</xdr:colOff>
      <xdr:row>0</xdr:row>
      <xdr:rowOff>544645</xdr:rowOff>
    </xdr:to>
    <xdr:sp macro="" textlink="">
      <xdr:nvSpPr>
        <xdr:cNvPr id="70" name="Равнобедренный треугольник 69">
          <a:extLst>
            <a:ext uri="{FF2B5EF4-FFF2-40B4-BE49-F238E27FC236}">
              <a16:creationId xmlns:a16="http://schemas.microsoft.com/office/drawing/2014/main" id="{00000000-0008-0000-0700-000046000000}"/>
            </a:ext>
          </a:extLst>
        </xdr:cNvPr>
        <xdr:cNvSpPr/>
      </xdr:nvSpPr>
      <xdr:spPr>
        <a:xfrm rot="3600000">
          <a:off x="8016848" y="490863"/>
          <a:ext cx="36000" cy="71563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12</xdr:col>
      <xdr:colOff>302620</xdr:colOff>
      <xdr:row>1</xdr:row>
      <xdr:rowOff>87630</xdr:rowOff>
    </xdr:from>
    <xdr:to>
      <xdr:col>13</xdr:col>
      <xdr:colOff>14955</xdr:colOff>
      <xdr:row>1</xdr:row>
      <xdr:rowOff>124249</xdr:rowOff>
    </xdr:to>
    <xdr:sp macro="" textlink="">
      <xdr:nvSpPr>
        <xdr:cNvPr id="71" name="Равнобедренный треугольник 70">
          <a:extLst>
            <a:ext uri="{FF2B5EF4-FFF2-40B4-BE49-F238E27FC236}">
              <a16:creationId xmlns:a16="http://schemas.microsoft.com/office/drawing/2014/main" id="{00000000-0008-0000-0700-000047000000}"/>
            </a:ext>
          </a:extLst>
        </xdr:cNvPr>
        <xdr:cNvSpPr/>
      </xdr:nvSpPr>
      <xdr:spPr>
        <a:xfrm rot="3600000">
          <a:off x="8067394" y="948273"/>
          <a:ext cx="36619" cy="72168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8</xdr:col>
      <xdr:colOff>2090</xdr:colOff>
      <xdr:row>3</xdr:row>
      <xdr:rowOff>123052</xdr:rowOff>
    </xdr:from>
    <xdr:to>
      <xdr:col>8</xdr:col>
      <xdr:colOff>73653</xdr:colOff>
      <xdr:row>3</xdr:row>
      <xdr:rowOff>159052</xdr:rowOff>
    </xdr:to>
    <xdr:sp macro="" textlink="">
      <xdr:nvSpPr>
        <xdr:cNvPr id="72" name="Равнобедренный треугольник 71">
          <a:extLst>
            <a:ext uri="{FF2B5EF4-FFF2-40B4-BE49-F238E27FC236}">
              <a16:creationId xmlns:a16="http://schemas.microsoft.com/office/drawing/2014/main" id="{00000000-0008-0000-0700-000048000000}"/>
            </a:ext>
          </a:extLst>
        </xdr:cNvPr>
        <xdr:cNvSpPr/>
      </xdr:nvSpPr>
      <xdr:spPr>
        <a:xfrm rot="14400000">
          <a:off x="6321026" y="1516924"/>
          <a:ext cx="36000" cy="71563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8</xdr:col>
      <xdr:colOff>167940</xdr:colOff>
      <xdr:row>5</xdr:row>
      <xdr:rowOff>37599</xdr:rowOff>
    </xdr:from>
    <xdr:to>
      <xdr:col>8</xdr:col>
      <xdr:colOff>239503</xdr:colOff>
      <xdr:row>5</xdr:row>
      <xdr:rowOff>73599</xdr:rowOff>
    </xdr:to>
    <xdr:sp macro="" textlink="">
      <xdr:nvSpPr>
        <xdr:cNvPr id="73" name="Равнобедренный треугольник 72">
          <a:extLst>
            <a:ext uri="{FF2B5EF4-FFF2-40B4-BE49-F238E27FC236}">
              <a16:creationId xmlns:a16="http://schemas.microsoft.com/office/drawing/2014/main" id="{00000000-0008-0000-0700-000049000000}"/>
            </a:ext>
          </a:extLst>
        </xdr:cNvPr>
        <xdr:cNvSpPr/>
      </xdr:nvSpPr>
      <xdr:spPr>
        <a:xfrm rot="14400000">
          <a:off x="6384492" y="1749356"/>
          <a:ext cx="36000" cy="71563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8</xdr:col>
      <xdr:colOff>263192</xdr:colOff>
      <xdr:row>15</xdr:row>
      <xdr:rowOff>82717</xdr:rowOff>
    </xdr:from>
    <xdr:to>
      <xdr:col>8</xdr:col>
      <xdr:colOff>334755</xdr:colOff>
      <xdr:row>15</xdr:row>
      <xdr:rowOff>118717</xdr:rowOff>
    </xdr:to>
    <xdr:sp macro="" textlink="">
      <xdr:nvSpPr>
        <xdr:cNvPr id="74" name="Равнобедренный треугольник 73">
          <a:extLst>
            <a:ext uri="{FF2B5EF4-FFF2-40B4-BE49-F238E27FC236}">
              <a16:creationId xmlns:a16="http://schemas.microsoft.com/office/drawing/2014/main" id="{00000000-0008-0000-0700-00004A000000}"/>
            </a:ext>
          </a:extLst>
        </xdr:cNvPr>
        <xdr:cNvSpPr/>
      </xdr:nvSpPr>
      <xdr:spPr>
        <a:xfrm rot="-3600000">
          <a:off x="6588641" y="4049560"/>
          <a:ext cx="36000" cy="71563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295774</xdr:colOff>
      <xdr:row>17</xdr:row>
      <xdr:rowOff>150394</xdr:rowOff>
    </xdr:from>
    <xdr:to>
      <xdr:col>12</xdr:col>
      <xdr:colOff>8896</xdr:colOff>
      <xdr:row>17</xdr:row>
      <xdr:rowOff>186394</xdr:rowOff>
    </xdr:to>
    <xdr:sp macro="" textlink="">
      <xdr:nvSpPr>
        <xdr:cNvPr id="75" name="Равнобедренный треугольник 74">
          <a:extLst>
            <a:ext uri="{FF2B5EF4-FFF2-40B4-BE49-F238E27FC236}">
              <a16:creationId xmlns:a16="http://schemas.microsoft.com/office/drawing/2014/main" id="{00000000-0008-0000-0700-00004B000000}"/>
            </a:ext>
          </a:extLst>
        </xdr:cNvPr>
        <xdr:cNvSpPr/>
      </xdr:nvSpPr>
      <xdr:spPr>
        <a:xfrm rot="7200000">
          <a:off x="7701419" y="4587499"/>
          <a:ext cx="36000" cy="72955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12</xdr:col>
      <xdr:colOff>20053</xdr:colOff>
      <xdr:row>17</xdr:row>
      <xdr:rowOff>147889</xdr:rowOff>
    </xdr:from>
    <xdr:to>
      <xdr:col>12</xdr:col>
      <xdr:colOff>91616</xdr:colOff>
      <xdr:row>17</xdr:row>
      <xdr:rowOff>183889</xdr:rowOff>
    </xdr:to>
    <xdr:sp macro="" textlink="">
      <xdr:nvSpPr>
        <xdr:cNvPr id="77" name="Равнобедренный треугольник 76">
          <a:extLst>
            <a:ext uri="{FF2B5EF4-FFF2-40B4-BE49-F238E27FC236}">
              <a16:creationId xmlns:a16="http://schemas.microsoft.com/office/drawing/2014/main" id="{00000000-0008-0000-0700-00004D000000}"/>
            </a:ext>
          </a:extLst>
        </xdr:cNvPr>
        <xdr:cNvSpPr/>
      </xdr:nvSpPr>
      <xdr:spPr>
        <a:xfrm rot="14400000">
          <a:off x="7670368" y="4210818"/>
          <a:ext cx="36000" cy="71563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16</xdr:col>
      <xdr:colOff>45118</xdr:colOff>
      <xdr:row>4</xdr:row>
      <xdr:rowOff>137863</xdr:rowOff>
    </xdr:from>
    <xdr:to>
      <xdr:col>16</xdr:col>
      <xdr:colOff>116681</xdr:colOff>
      <xdr:row>4</xdr:row>
      <xdr:rowOff>173863</xdr:rowOff>
    </xdr:to>
    <xdr:sp macro="" textlink="">
      <xdr:nvSpPr>
        <xdr:cNvPr id="79" name="Равнобедренный треугольник 78">
          <a:extLst>
            <a:ext uri="{FF2B5EF4-FFF2-40B4-BE49-F238E27FC236}">
              <a16:creationId xmlns:a16="http://schemas.microsoft.com/office/drawing/2014/main" id="{00000000-0008-0000-0700-00004F000000}"/>
            </a:ext>
          </a:extLst>
        </xdr:cNvPr>
        <xdr:cNvSpPr/>
      </xdr:nvSpPr>
      <xdr:spPr>
        <a:xfrm rot="7200000">
          <a:off x="9129196" y="1636561"/>
          <a:ext cx="36000" cy="71563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13</xdr:col>
      <xdr:colOff>112578</xdr:colOff>
      <xdr:row>2</xdr:row>
      <xdr:rowOff>72171</xdr:rowOff>
    </xdr:from>
    <xdr:to>
      <xdr:col>13</xdr:col>
      <xdr:colOff>184141</xdr:colOff>
      <xdr:row>2</xdr:row>
      <xdr:rowOff>108171</xdr:rowOff>
    </xdr:to>
    <xdr:sp macro="" textlink="">
      <xdr:nvSpPr>
        <xdr:cNvPr id="80" name="Равнобедренный треугольник 79">
          <a:extLst>
            <a:ext uri="{FF2B5EF4-FFF2-40B4-BE49-F238E27FC236}">
              <a16:creationId xmlns:a16="http://schemas.microsoft.com/office/drawing/2014/main" id="{00000000-0008-0000-0700-000050000000}"/>
            </a:ext>
          </a:extLst>
        </xdr:cNvPr>
        <xdr:cNvSpPr/>
      </xdr:nvSpPr>
      <xdr:spPr>
        <a:xfrm rot="-3600000">
          <a:off x="8121421" y="1144380"/>
          <a:ext cx="36000" cy="71563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2501900</xdr:colOff>
          <xdr:row>3</xdr:row>
          <xdr:rowOff>0</xdr:rowOff>
        </xdr:from>
        <xdr:to>
          <xdr:col>5</xdr:col>
          <xdr:colOff>1035050</xdr:colOff>
          <xdr:row>4</xdr:row>
          <xdr:rowOff>0</xdr:rowOff>
        </xdr:to>
        <xdr:sp macro="" textlink="">
          <xdr:nvSpPr>
            <xdr:cNvPr id="10242" name="Drop Down 2" hidden="1">
              <a:extLst>
                <a:ext uri="{63B3BB69-23CF-44E3-9099-C40C66FF867C}">
                  <a14:compatExt spid="_x0000_s10242"/>
                </a:ext>
                <a:ext uri="{FF2B5EF4-FFF2-40B4-BE49-F238E27FC236}">
                  <a16:creationId xmlns:a16="http://schemas.microsoft.com/office/drawing/2014/main" id="{00000000-0008-0000-0700-000002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2501900</xdr:colOff>
          <xdr:row>3</xdr:row>
          <xdr:rowOff>215900</xdr:rowOff>
        </xdr:from>
        <xdr:to>
          <xdr:col>5</xdr:col>
          <xdr:colOff>1028700</xdr:colOff>
          <xdr:row>4</xdr:row>
          <xdr:rowOff>209550</xdr:rowOff>
        </xdr:to>
        <xdr:sp macro="" textlink="">
          <xdr:nvSpPr>
            <xdr:cNvPr id="10243" name="Drop Down 3" hidden="1">
              <a:extLst>
                <a:ext uri="{63B3BB69-23CF-44E3-9099-C40C66FF867C}">
                  <a14:compatExt spid="_x0000_s10243"/>
                </a:ext>
                <a:ext uri="{FF2B5EF4-FFF2-40B4-BE49-F238E27FC236}">
                  <a16:creationId xmlns:a16="http://schemas.microsoft.com/office/drawing/2014/main" id="{00000000-0008-0000-0700-000003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</xdr:col>
      <xdr:colOff>1806365</xdr:colOff>
      <xdr:row>20</xdr:row>
      <xdr:rowOff>698722</xdr:rowOff>
    </xdr:from>
    <xdr:to>
      <xdr:col>1</xdr:col>
      <xdr:colOff>1809750</xdr:colOff>
      <xdr:row>21</xdr:row>
      <xdr:rowOff>226218</xdr:rowOff>
    </xdr:to>
    <xdr:cxnSp macro="">
      <xdr:nvCxnSpPr>
        <xdr:cNvPr id="63" name="Прямая соединительная линия 62">
          <a:extLst>
            <a:ext uri="{FF2B5EF4-FFF2-40B4-BE49-F238E27FC236}">
              <a16:creationId xmlns:a16="http://schemas.microsoft.com/office/drawing/2014/main" id="{00000000-0008-0000-0700-00003F000000}"/>
            </a:ext>
          </a:extLst>
        </xdr:cNvPr>
        <xdr:cNvCxnSpPr/>
      </xdr:nvCxnSpPr>
      <xdr:spPr>
        <a:xfrm flipH="1" flipV="1">
          <a:off x="1889709" y="5814441"/>
          <a:ext cx="3385" cy="468090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591520</xdr:colOff>
      <xdr:row>21</xdr:row>
      <xdr:rowOff>377427</xdr:rowOff>
    </xdr:from>
    <xdr:to>
      <xdr:col>2</xdr:col>
      <xdr:colOff>591520</xdr:colOff>
      <xdr:row>23</xdr:row>
      <xdr:rowOff>52532</xdr:rowOff>
    </xdr:to>
    <xdr:cxnSp macro="">
      <xdr:nvCxnSpPr>
        <xdr:cNvPr id="64" name="Прямая соединительная линия 63">
          <a:extLst>
            <a:ext uri="{FF2B5EF4-FFF2-40B4-BE49-F238E27FC236}">
              <a16:creationId xmlns:a16="http://schemas.microsoft.com/office/drawing/2014/main" id="{00000000-0008-0000-0700-000040000000}"/>
            </a:ext>
          </a:extLst>
        </xdr:cNvPr>
        <xdr:cNvCxnSpPr/>
      </xdr:nvCxnSpPr>
      <xdr:spPr>
        <a:xfrm flipH="1" flipV="1">
          <a:off x="3179145" y="6473427"/>
          <a:ext cx="0" cy="431813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1813719</xdr:colOff>
      <xdr:row>21</xdr:row>
      <xdr:rowOff>43656</xdr:rowOff>
    </xdr:from>
    <xdr:to>
      <xdr:col>2</xdr:col>
      <xdr:colOff>583843</xdr:colOff>
      <xdr:row>22</xdr:row>
      <xdr:rowOff>17391</xdr:rowOff>
    </xdr:to>
    <xdr:cxnSp macro="">
      <xdr:nvCxnSpPr>
        <xdr:cNvPr id="76" name="Прямая соединительная линия 75">
          <a:extLst>
            <a:ext uri="{FF2B5EF4-FFF2-40B4-BE49-F238E27FC236}">
              <a16:creationId xmlns:a16="http://schemas.microsoft.com/office/drawing/2014/main" id="{00000000-0008-0000-0700-00004C000000}"/>
            </a:ext>
          </a:extLst>
        </xdr:cNvPr>
        <xdr:cNvCxnSpPr/>
      </xdr:nvCxnSpPr>
      <xdr:spPr>
        <a:xfrm>
          <a:off x="1897063" y="6099969"/>
          <a:ext cx="1270436" cy="545235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519359</xdr:colOff>
      <xdr:row>21</xdr:row>
      <xdr:rowOff>557245</xdr:rowOff>
    </xdr:from>
    <xdr:to>
      <xdr:col>2</xdr:col>
      <xdr:colOff>590922</xdr:colOff>
      <xdr:row>22</xdr:row>
      <xdr:rowOff>21745</xdr:rowOff>
    </xdr:to>
    <xdr:sp macro="" textlink="">
      <xdr:nvSpPr>
        <xdr:cNvPr id="81" name="Равнобедренный треугольник 80">
          <a:extLst>
            <a:ext uri="{FF2B5EF4-FFF2-40B4-BE49-F238E27FC236}">
              <a16:creationId xmlns:a16="http://schemas.microsoft.com/office/drawing/2014/main" id="{00000000-0008-0000-0700-000051000000}"/>
            </a:ext>
          </a:extLst>
        </xdr:cNvPr>
        <xdr:cNvSpPr/>
      </xdr:nvSpPr>
      <xdr:spPr>
        <a:xfrm rot="6482225">
          <a:off x="3120797" y="6595776"/>
          <a:ext cx="36000" cy="71563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 editAs="oneCell">
    <xdr:from>
      <xdr:col>1</xdr:col>
      <xdr:colOff>1015999</xdr:colOff>
      <xdr:row>30</xdr:row>
      <xdr:rowOff>45358</xdr:rowOff>
    </xdr:from>
    <xdr:to>
      <xdr:col>3</xdr:col>
      <xdr:colOff>421821</xdr:colOff>
      <xdr:row>40</xdr:row>
      <xdr:rowOff>61685</xdr:rowOff>
    </xdr:to>
    <xdr:pic>
      <xdr:nvPicPr>
        <xdr:cNvPr id="28" name="Рисунок 27">
          <a:extLst>
            <a:ext uri="{FF2B5EF4-FFF2-40B4-BE49-F238E27FC236}">
              <a16:creationId xmlns:a16="http://schemas.microsoft.com/office/drawing/2014/main" id="{00000000-0008-0000-07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7642" y="8436429"/>
          <a:ext cx="2889250" cy="1866900"/>
        </a:xfrm>
        <a:prstGeom prst="rect">
          <a:avLst/>
        </a:prstGeom>
      </xdr:spPr>
    </xdr:pic>
    <xdr:clientData/>
  </xdr:twoCellAnchor>
  <xdr:twoCellAnchor>
    <xdr:from>
      <xdr:col>2</xdr:col>
      <xdr:colOff>671286</xdr:colOff>
      <xdr:row>31</xdr:row>
      <xdr:rowOff>99786</xdr:rowOff>
    </xdr:from>
    <xdr:to>
      <xdr:col>2</xdr:col>
      <xdr:colOff>671286</xdr:colOff>
      <xdr:row>35</xdr:row>
      <xdr:rowOff>172356</xdr:rowOff>
    </xdr:to>
    <xdr:cxnSp macro="">
      <xdr:nvCxnSpPr>
        <xdr:cNvPr id="88" name="Прямая соединительная линия 87">
          <a:extLst>
            <a:ext uri="{FF2B5EF4-FFF2-40B4-BE49-F238E27FC236}">
              <a16:creationId xmlns:a16="http://schemas.microsoft.com/office/drawing/2014/main" id="{00000000-0008-0000-0700-000058000000}"/>
            </a:ext>
          </a:extLst>
        </xdr:cNvPr>
        <xdr:cNvCxnSpPr/>
      </xdr:nvCxnSpPr>
      <xdr:spPr>
        <a:xfrm flipV="1">
          <a:off x="3256643" y="8672286"/>
          <a:ext cx="0" cy="816427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1850572</xdr:colOff>
      <xdr:row>28</xdr:row>
      <xdr:rowOff>235858</xdr:rowOff>
    </xdr:from>
    <xdr:to>
      <xdr:col>1</xdr:col>
      <xdr:colOff>1850572</xdr:colOff>
      <xdr:row>32</xdr:row>
      <xdr:rowOff>6213</xdr:rowOff>
    </xdr:to>
    <xdr:cxnSp macro="">
      <xdr:nvCxnSpPr>
        <xdr:cNvPr id="89" name="Прямая соединительная линия 88">
          <a:extLst>
            <a:ext uri="{FF2B5EF4-FFF2-40B4-BE49-F238E27FC236}">
              <a16:creationId xmlns:a16="http://schemas.microsoft.com/office/drawing/2014/main" id="{00000000-0008-0000-0700-000059000000}"/>
            </a:ext>
          </a:extLst>
        </xdr:cNvPr>
        <xdr:cNvCxnSpPr/>
      </xdr:nvCxnSpPr>
      <xdr:spPr>
        <a:xfrm flipH="1" flipV="1">
          <a:off x="1932215" y="8028215"/>
          <a:ext cx="0" cy="731927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680357</xdr:colOff>
      <xdr:row>38</xdr:row>
      <xdr:rowOff>154215</xdr:rowOff>
    </xdr:from>
    <xdr:to>
      <xdr:col>2</xdr:col>
      <xdr:colOff>680357</xdr:colOff>
      <xdr:row>42</xdr:row>
      <xdr:rowOff>160428</xdr:rowOff>
    </xdr:to>
    <xdr:cxnSp macro="">
      <xdr:nvCxnSpPr>
        <xdr:cNvPr id="90" name="Прямая соединительная линия 89">
          <a:extLst>
            <a:ext uri="{FF2B5EF4-FFF2-40B4-BE49-F238E27FC236}">
              <a16:creationId xmlns:a16="http://schemas.microsoft.com/office/drawing/2014/main" id="{00000000-0008-0000-0700-00005A000000}"/>
            </a:ext>
          </a:extLst>
        </xdr:cNvPr>
        <xdr:cNvCxnSpPr/>
      </xdr:nvCxnSpPr>
      <xdr:spPr>
        <a:xfrm flipH="1" flipV="1">
          <a:off x="3265714" y="10033001"/>
          <a:ext cx="0" cy="731927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1768928</xdr:colOff>
      <xdr:row>34</xdr:row>
      <xdr:rowOff>154214</xdr:rowOff>
    </xdr:from>
    <xdr:to>
      <xdr:col>1</xdr:col>
      <xdr:colOff>1768928</xdr:colOff>
      <xdr:row>39</xdr:row>
      <xdr:rowOff>27213</xdr:rowOff>
    </xdr:to>
    <xdr:cxnSp macro="">
      <xdr:nvCxnSpPr>
        <xdr:cNvPr id="91" name="Прямая соединительная линия 90">
          <a:extLst>
            <a:ext uri="{FF2B5EF4-FFF2-40B4-BE49-F238E27FC236}">
              <a16:creationId xmlns:a16="http://schemas.microsoft.com/office/drawing/2014/main" id="{00000000-0008-0000-0700-00005B000000}"/>
            </a:ext>
          </a:extLst>
        </xdr:cNvPr>
        <xdr:cNvCxnSpPr/>
      </xdr:nvCxnSpPr>
      <xdr:spPr>
        <a:xfrm flipV="1">
          <a:off x="1850571" y="9271000"/>
          <a:ext cx="0" cy="816427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1787071</xdr:colOff>
      <xdr:row>38</xdr:row>
      <xdr:rowOff>54428</xdr:rowOff>
    </xdr:from>
    <xdr:to>
      <xdr:col>2</xdr:col>
      <xdr:colOff>671286</xdr:colOff>
      <xdr:row>42</xdr:row>
      <xdr:rowOff>0</xdr:rowOff>
    </xdr:to>
    <xdr:cxnSp macro="">
      <xdr:nvCxnSpPr>
        <xdr:cNvPr id="92" name="Прямая соединительная линия 91">
          <a:extLst>
            <a:ext uri="{FF2B5EF4-FFF2-40B4-BE49-F238E27FC236}">
              <a16:creationId xmlns:a16="http://schemas.microsoft.com/office/drawing/2014/main" id="{00000000-0008-0000-0700-00005C000000}"/>
            </a:ext>
          </a:extLst>
        </xdr:cNvPr>
        <xdr:cNvCxnSpPr/>
      </xdr:nvCxnSpPr>
      <xdr:spPr>
        <a:xfrm>
          <a:off x="1868714" y="9933214"/>
          <a:ext cx="1387929" cy="671286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1832428</xdr:colOff>
      <xdr:row>29</xdr:row>
      <xdr:rowOff>54428</xdr:rowOff>
    </xdr:from>
    <xdr:to>
      <xdr:col>2</xdr:col>
      <xdr:colOff>653143</xdr:colOff>
      <xdr:row>32</xdr:row>
      <xdr:rowOff>117929</xdr:rowOff>
    </xdr:to>
    <xdr:cxnSp macro="">
      <xdr:nvCxnSpPr>
        <xdr:cNvPr id="93" name="Прямая соединительная линия 92">
          <a:extLst>
            <a:ext uri="{FF2B5EF4-FFF2-40B4-BE49-F238E27FC236}">
              <a16:creationId xmlns:a16="http://schemas.microsoft.com/office/drawing/2014/main" id="{00000000-0008-0000-0700-00005D000000}"/>
            </a:ext>
          </a:extLst>
        </xdr:cNvPr>
        <xdr:cNvCxnSpPr/>
      </xdr:nvCxnSpPr>
      <xdr:spPr>
        <a:xfrm>
          <a:off x="1914071" y="8264071"/>
          <a:ext cx="1324429" cy="625929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1759857</xdr:colOff>
      <xdr:row>38</xdr:row>
      <xdr:rowOff>45357</xdr:rowOff>
    </xdr:from>
    <xdr:to>
      <xdr:col>1</xdr:col>
      <xdr:colOff>1831420</xdr:colOff>
      <xdr:row>38</xdr:row>
      <xdr:rowOff>81357</xdr:rowOff>
    </xdr:to>
    <xdr:sp macro="" textlink="">
      <xdr:nvSpPr>
        <xdr:cNvPr id="95" name="Равнобедренный треугольник 94">
          <a:extLst>
            <a:ext uri="{FF2B5EF4-FFF2-40B4-BE49-F238E27FC236}">
              <a16:creationId xmlns:a16="http://schemas.microsoft.com/office/drawing/2014/main" id="{00000000-0008-0000-0700-00005F000000}"/>
            </a:ext>
          </a:extLst>
        </xdr:cNvPr>
        <xdr:cNvSpPr/>
      </xdr:nvSpPr>
      <xdr:spPr>
        <a:xfrm rot="17556603">
          <a:off x="1859282" y="9924504"/>
          <a:ext cx="36000" cy="71563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2</xdr:col>
      <xdr:colOff>603251</xdr:colOff>
      <xdr:row>41</xdr:row>
      <xdr:rowOff>154783</xdr:rowOff>
    </xdr:from>
    <xdr:to>
      <xdr:col>2</xdr:col>
      <xdr:colOff>674814</xdr:colOff>
      <xdr:row>42</xdr:row>
      <xdr:rowOff>8220</xdr:rowOff>
    </xdr:to>
    <xdr:sp macro="" textlink="">
      <xdr:nvSpPr>
        <xdr:cNvPr id="96" name="Равнобедренный треугольник 95">
          <a:extLst>
            <a:ext uri="{FF2B5EF4-FFF2-40B4-BE49-F238E27FC236}">
              <a16:creationId xmlns:a16="http://schemas.microsoft.com/office/drawing/2014/main" id="{00000000-0008-0000-0700-000060000000}"/>
            </a:ext>
          </a:extLst>
        </xdr:cNvPr>
        <xdr:cNvSpPr/>
      </xdr:nvSpPr>
      <xdr:spPr>
        <a:xfrm rot="6708554">
          <a:off x="3204689" y="10519251"/>
          <a:ext cx="36000" cy="71563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</xdr:col>
      <xdr:colOff>1845468</xdr:colOff>
      <xdr:row>29</xdr:row>
      <xdr:rowOff>63500</xdr:rowOff>
    </xdr:from>
    <xdr:to>
      <xdr:col>1</xdr:col>
      <xdr:colOff>1917031</xdr:colOff>
      <xdr:row>29</xdr:row>
      <xdr:rowOff>99500</xdr:rowOff>
    </xdr:to>
    <xdr:sp macro="" textlink="">
      <xdr:nvSpPr>
        <xdr:cNvPr id="97" name="Равнобедренный треугольник 96">
          <a:extLst>
            <a:ext uri="{FF2B5EF4-FFF2-40B4-BE49-F238E27FC236}">
              <a16:creationId xmlns:a16="http://schemas.microsoft.com/office/drawing/2014/main" id="{00000000-0008-0000-0700-000061000000}"/>
            </a:ext>
          </a:extLst>
        </xdr:cNvPr>
        <xdr:cNvSpPr/>
      </xdr:nvSpPr>
      <xdr:spPr>
        <a:xfrm rot="17556603">
          <a:off x="1946594" y="8189593"/>
          <a:ext cx="36000" cy="71563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2</xdr:col>
      <xdr:colOff>603251</xdr:colOff>
      <xdr:row>32</xdr:row>
      <xdr:rowOff>91282</xdr:rowOff>
    </xdr:from>
    <xdr:to>
      <xdr:col>2</xdr:col>
      <xdr:colOff>674814</xdr:colOff>
      <xdr:row>32</xdr:row>
      <xdr:rowOff>127282</xdr:rowOff>
    </xdr:to>
    <xdr:sp macro="" textlink="">
      <xdr:nvSpPr>
        <xdr:cNvPr id="98" name="Равнобедренный треугольник 97">
          <a:extLst>
            <a:ext uri="{FF2B5EF4-FFF2-40B4-BE49-F238E27FC236}">
              <a16:creationId xmlns:a16="http://schemas.microsoft.com/office/drawing/2014/main" id="{00000000-0008-0000-0700-000062000000}"/>
            </a:ext>
          </a:extLst>
        </xdr:cNvPr>
        <xdr:cNvSpPr/>
      </xdr:nvSpPr>
      <xdr:spPr>
        <a:xfrm rot="6890945">
          <a:off x="3204689" y="8780938"/>
          <a:ext cx="36000" cy="71563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 editAs="oneCell">
    <xdr:from>
      <xdr:col>5</xdr:col>
      <xdr:colOff>707569</xdr:colOff>
      <xdr:row>0</xdr:row>
      <xdr:rowOff>0</xdr:rowOff>
    </xdr:from>
    <xdr:to>
      <xdr:col>6</xdr:col>
      <xdr:colOff>498926</xdr:colOff>
      <xdr:row>0</xdr:row>
      <xdr:rowOff>834571</xdr:rowOff>
    </xdr:to>
    <xdr:pic>
      <xdr:nvPicPr>
        <xdr:cNvPr id="65" name="Рисунок 64" descr="Вопросы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07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3"/>
            </a:ext>
          </a:extLst>
        </a:blip>
        <a:stretch>
          <a:fillRect/>
        </a:stretch>
      </xdr:blipFill>
      <xdr:spPr>
        <a:xfrm>
          <a:off x="4998355" y="0"/>
          <a:ext cx="834571" cy="834571"/>
        </a:xfrm>
        <a:prstGeom prst="rect">
          <a:avLst/>
        </a:prstGeom>
      </xdr:spPr>
    </xdr:pic>
    <xdr:clientData/>
  </xdr:twoCellAnchor>
  <xdr:twoCellAnchor>
    <xdr:from>
      <xdr:col>1</xdr:col>
      <xdr:colOff>1811423</xdr:colOff>
      <xdr:row>21</xdr:row>
      <xdr:rowOff>40106</xdr:rowOff>
    </xdr:from>
    <xdr:to>
      <xdr:col>1</xdr:col>
      <xdr:colOff>1882986</xdr:colOff>
      <xdr:row>21</xdr:row>
      <xdr:rowOff>76106</xdr:rowOff>
    </xdr:to>
    <xdr:sp macro="" textlink="">
      <xdr:nvSpPr>
        <xdr:cNvPr id="83" name="Равнобедренный треугольник 82">
          <a:extLst>
            <a:ext uri="{FF2B5EF4-FFF2-40B4-BE49-F238E27FC236}">
              <a16:creationId xmlns:a16="http://schemas.microsoft.com/office/drawing/2014/main" id="{00000000-0008-0000-0700-000053000000}"/>
            </a:ext>
          </a:extLst>
        </xdr:cNvPr>
        <xdr:cNvSpPr/>
      </xdr:nvSpPr>
      <xdr:spPr>
        <a:xfrm rot="17801559">
          <a:off x="1912758" y="6114982"/>
          <a:ext cx="36000" cy="71563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</xdr:row>
          <xdr:rowOff>0</xdr:rowOff>
        </xdr:from>
        <xdr:to>
          <xdr:col>5</xdr:col>
          <xdr:colOff>1028700</xdr:colOff>
          <xdr:row>5</xdr:row>
          <xdr:rowOff>209550</xdr:rowOff>
        </xdr:to>
        <xdr:sp macro="" textlink="">
          <xdr:nvSpPr>
            <xdr:cNvPr id="10244" name="Drop Down 4" hidden="1">
              <a:extLst>
                <a:ext uri="{63B3BB69-23CF-44E3-9099-C40C66FF867C}">
                  <a14:compatExt spid="_x0000_s10244"/>
                </a:ext>
                <a:ext uri="{FF2B5EF4-FFF2-40B4-BE49-F238E27FC236}">
                  <a16:creationId xmlns:a16="http://schemas.microsoft.com/office/drawing/2014/main" id="{00000000-0008-0000-0700-000004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2</xdr:row>
          <xdr:rowOff>0</xdr:rowOff>
        </xdr:from>
        <xdr:to>
          <xdr:col>5</xdr:col>
          <xdr:colOff>1028700</xdr:colOff>
          <xdr:row>2</xdr:row>
          <xdr:rowOff>209550</xdr:rowOff>
        </xdr:to>
        <xdr:sp macro="" textlink="">
          <xdr:nvSpPr>
            <xdr:cNvPr id="2" name="Drop Down 5" hidden="1">
              <a:extLst>
                <a:ext uri="{63B3BB69-23CF-44E3-9099-C40C66FF867C}">
                  <a14:compatExt spid="_x0000_s10245"/>
                </a:ext>
                <a:ext uri="{FF2B5EF4-FFF2-40B4-BE49-F238E27FC236}">
                  <a16:creationId xmlns:a16="http://schemas.microsoft.com/office/drawing/2014/main" id="{00000000-0008-0000-0700-0000020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15874</xdr:colOff>
      <xdr:row>4</xdr:row>
      <xdr:rowOff>23812</xdr:rowOff>
    </xdr:from>
    <xdr:to>
      <xdr:col>18</xdr:col>
      <xdr:colOff>317277</xdr:colOff>
      <xdr:row>14</xdr:row>
      <xdr:rowOff>173037</xdr:rowOff>
    </xdr:to>
    <xdr:pic>
      <xdr:nvPicPr>
        <xdr:cNvPr id="46" name="Рисунок 45">
          <a:extLst>
            <a:ext uri="{FF2B5EF4-FFF2-40B4-BE49-F238E27FC236}">
              <a16:creationId xmlns:a16="http://schemas.microsoft.com/office/drawing/2014/main" id="{73AEC5F1-0E5B-4A68-8BEF-0897A76D1E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42062" y="1539875"/>
          <a:ext cx="3952653" cy="2292350"/>
        </a:xfrm>
        <a:prstGeom prst="rect">
          <a:avLst/>
        </a:prstGeom>
      </xdr:spPr>
    </xdr:pic>
    <xdr:clientData/>
  </xdr:twoCellAnchor>
  <xdr:twoCellAnchor>
    <xdr:from>
      <xdr:col>1</xdr:col>
      <xdr:colOff>62345</xdr:colOff>
      <xdr:row>0</xdr:row>
      <xdr:rowOff>96982</xdr:rowOff>
    </xdr:from>
    <xdr:to>
      <xdr:col>1</xdr:col>
      <xdr:colOff>735545</xdr:colOff>
      <xdr:row>0</xdr:row>
      <xdr:rowOff>770182</xdr:rowOff>
    </xdr:to>
    <xdr:grpSp>
      <xdr:nvGrpSpPr>
        <xdr:cNvPr id="3" name="Группа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E83B640-6A2C-4245-B8E1-6B19387998D0}"/>
            </a:ext>
          </a:extLst>
        </xdr:cNvPr>
        <xdr:cNvGrpSpPr>
          <a:grpSpLocks noChangeAspect="1"/>
        </xdr:cNvGrpSpPr>
      </xdr:nvGrpSpPr>
      <xdr:grpSpPr>
        <a:xfrm>
          <a:off x="141720" y="96982"/>
          <a:ext cx="673200" cy="673200"/>
          <a:chOff x="720000" y="3600000"/>
          <a:chExt cx="792000" cy="792000"/>
        </a:xfrm>
      </xdr:grpSpPr>
      <xdr:sp macro="" textlink="">
        <xdr:nvSpPr>
          <xdr:cNvPr id="4" name="Стрелка влево 32">
            <a:extLst>
              <a:ext uri="{FF2B5EF4-FFF2-40B4-BE49-F238E27FC236}">
                <a16:creationId xmlns:a16="http://schemas.microsoft.com/office/drawing/2014/main" id="{51AE4063-CB7D-4DFD-8D49-148CB12628D3}"/>
              </a:ext>
            </a:extLst>
          </xdr:cNvPr>
          <xdr:cNvSpPr>
            <a:spLocks noChangeAspect="1"/>
          </xdr:cNvSpPr>
        </xdr:nvSpPr>
        <xdr:spPr>
          <a:xfrm>
            <a:off x="810000" y="3798000"/>
            <a:ext cx="576000" cy="414000"/>
          </a:xfrm>
          <a:prstGeom prst="leftArrow">
            <a:avLst/>
          </a:prstGeom>
          <a:solidFill>
            <a:schemeClr val="bg1"/>
          </a:solidFill>
          <a:ln w="31750">
            <a:solidFill>
              <a:schemeClr val="tx1">
                <a:lumMod val="95000"/>
                <a:lumOff val="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/>
          </a:p>
        </xdr:txBody>
      </xdr:sp>
      <xdr:sp macro="" textlink="">
        <xdr:nvSpPr>
          <xdr:cNvPr id="5" name="Прямоугольник 4">
            <a:extLst>
              <a:ext uri="{FF2B5EF4-FFF2-40B4-BE49-F238E27FC236}">
                <a16:creationId xmlns:a16="http://schemas.microsoft.com/office/drawing/2014/main" id="{094B12B4-AC75-480D-94D2-55E2D94FD931}"/>
              </a:ext>
            </a:extLst>
          </xdr:cNvPr>
          <xdr:cNvSpPr>
            <a:spLocks noChangeAspect="1"/>
          </xdr:cNvSpPr>
        </xdr:nvSpPr>
        <xdr:spPr>
          <a:xfrm>
            <a:off x="720000" y="3600000"/>
            <a:ext cx="792000" cy="792000"/>
          </a:xfrm>
          <a:prstGeom prst="rect">
            <a:avLst/>
          </a:prstGeom>
          <a:noFill/>
          <a:ln w="31750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/>
          </a:p>
        </xdr:txBody>
      </xdr:sp>
    </xdr:grpSp>
    <xdr:clientData/>
  </xdr:twoCellAnchor>
  <xdr:twoCellAnchor>
    <xdr:from>
      <xdr:col>1</xdr:col>
      <xdr:colOff>1286345</xdr:colOff>
      <xdr:row>0</xdr:row>
      <xdr:rowOff>96982</xdr:rowOff>
    </xdr:from>
    <xdr:to>
      <xdr:col>1</xdr:col>
      <xdr:colOff>1959545</xdr:colOff>
      <xdr:row>0</xdr:row>
      <xdr:rowOff>770182</xdr:rowOff>
    </xdr:to>
    <xdr:grpSp>
      <xdr:nvGrpSpPr>
        <xdr:cNvPr id="6" name="Группа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706302D4-CBED-4560-9917-B5A740F03B13}"/>
            </a:ext>
          </a:extLst>
        </xdr:cNvPr>
        <xdr:cNvGrpSpPr/>
      </xdr:nvGrpSpPr>
      <xdr:grpSpPr>
        <a:xfrm>
          <a:off x="1365720" y="96982"/>
          <a:ext cx="673200" cy="673200"/>
          <a:chOff x="1944000" y="3600000"/>
          <a:chExt cx="673200" cy="673200"/>
        </a:xfrm>
      </xdr:grpSpPr>
      <xdr:pic>
        <xdr:nvPicPr>
          <xdr:cNvPr id="7" name="Picture 4" descr="D:\work folders\МОС\Документы по работе\прайс-лист\конфигуратор\img_165371.png">
            <a:extLst>
              <a:ext uri="{FF2B5EF4-FFF2-40B4-BE49-F238E27FC236}">
                <a16:creationId xmlns:a16="http://schemas.microsoft.com/office/drawing/2014/main" id="{09C38ABA-2EAD-4F24-8D3C-771BF407D4B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print"/>
          <a:srcRect/>
          <a:stretch>
            <a:fillRect/>
          </a:stretch>
        </xdr:blipFill>
        <xdr:spPr bwMode="auto">
          <a:xfrm>
            <a:off x="2066400" y="3670380"/>
            <a:ext cx="443763" cy="520200"/>
          </a:xfrm>
          <a:prstGeom prst="rect">
            <a:avLst/>
          </a:prstGeom>
          <a:noFill/>
        </xdr:spPr>
      </xdr:pic>
      <xdr:sp macro="" textlink="">
        <xdr:nvSpPr>
          <xdr:cNvPr id="8" name="Прямоугольник 7">
            <a:extLst>
              <a:ext uri="{FF2B5EF4-FFF2-40B4-BE49-F238E27FC236}">
                <a16:creationId xmlns:a16="http://schemas.microsoft.com/office/drawing/2014/main" id="{A1352F81-D368-4A22-8323-E9A4617F1EAE}"/>
              </a:ext>
            </a:extLst>
          </xdr:cNvPr>
          <xdr:cNvSpPr>
            <a:spLocks noChangeAspect="1"/>
          </xdr:cNvSpPr>
        </xdr:nvSpPr>
        <xdr:spPr>
          <a:xfrm>
            <a:off x="1944000" y="3600000"/>
            <a:ext cx="673200" cy="673200"/>
          </a:xfrm>
          <a:prstGeom prst="rect">
            <a:avLst/>
          </a:prstGeom>
          <a:noFill/>
          <a:ln w="31750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/>
          </a:p>
        </xdr:txBody>
      </xdr:sp>
    </xdr:grpSp>
    <xdr:clientData/>
  </xdr:twoCellAnchor>
  <xdr:twoCellAnchor>
    <xdr:from>
      <xdr:col>3</xdr:col>
      <xdr:colOff>330745</xdr:colOff>
      <xdr:row>0</xdr:row>
      <xdr:rowOff>96982</xdr:rowOff>
    </xdr:from>
    <xdr:to>
      <xdr:col>5</xdr:col>
      <xdr:colOff>284278</xdr:colOff>
      <xdr:row>0</xdr:row>
      <xdr:rowOff>770182</xdr:rowOff>
    </xdr:to>
    <xdr:grpSp>
      <xdr:nvGrpSpPr>
        <xdr:cNvPr id="9" name="Группа 8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CB424F4F-4058-477A-B9ED-3711E57F1635}"/>
            </a:ext>
          </a:extLst>
        </xdr:cNvPr>
        <xdr:cNvGrpSpPr>
          <a:grpSpLocks noChangeAspect="1"/>
        </xdr:cNvGrpSpPr>
      </xdr:nvGrpSpPr>
      <xdr:grpSpPr>
        <a:xfrm>
          <a:off x="3886745" y="96982"/>
          <a:ext cx="675846" cy="673200"/>
          <a:chOff x="4392000" y="3600000"/>
          <a:chExt cx="792000" cy="792000"/>
        </a:xfrm>
      </xdr:grpSpPr>
      <xdr:sp macro="" textlink="">
        <xdr:nvSpPr>
          <xdr:cNvPr id="10" name="Прямоугольник 9">
            <a:extLst>
              <a:ext uri="{FF2B5EF4-FFF2-40B4-BE49-F238E27FC236}">
                <a16:creationId xmlns:a16="http://schemas.microsoft.com/office/drawing/2014/main" id="{60C331BC-88DB-4CC7-85DE-09F0FB8544AC}"/>
              </a:ext>
            </a:extLst>
          </xdr:cNvPr>
          <xdr:cNvSpPr>
            <a:spLocks noChangeAspect="1"/>
          </xdr:cNvSpPr>
        </xdr:nvSpPr>
        <xdr:spPr>
          <a:xfrm>
            <a:off x="4392000" y="3600000"/>
            <a:ext cx="792000" cy="792000"/>
          </a:xfrm>
          <a:prstGeom prst="rect">
            <a:avLst/>
          </a:prstGeom>
          <a:noFill/>
          <a:ln w="31750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/>
          </a:p>
        </xdr:txBody>
      </xdr:sp>
      <xdr:pic>
        <xdr:nvPicPr>
          <xdr:cNvPr id="11" name="Picture 6">
            <a:extLst>
              <a:ext uri="{FF2B5EF4-FFF2-40B4-BE49-F238E27FC236}">
                <a16:creationId xmlns:a16="http://schemas.microsoft.com/office/drawing/2014/main" id="{B70D3E47-7E36-44FC-851E-4877AC76A494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6" cstate="print"/>
          <a:srcRect l="10577"/>
          <a:stretch>
            <a:fillRect/>
          </a:stretch>
        </xdr:blipFill>
        <xdr:spPr bwMode="auto">
          <a:xfrm>
            <a:off x="4500000" y="3708000"/>
            <a:ext cx="647061" cy="6480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2</xdr:col>
      <xdr:colOff>63478</xdr:colOff>
      <xdr:row>0</xdr:row>
      <xdr:rowOff>96982</xdr:rowOff>
    </xdr:from>
    <xdr:to>
      <xdr:col>2</xdr:col>
      <xdr:colOff>736678</xdr:colOff>
      <xdr:row>0</xdr:row>
      <xdr:rowOff>770182</xdr:rowOff>
    </xdr:to>
    <xdr:grpSp>
      <xdr:nvGrpSpPr>
        <xdr:cNvPr id="12" name="Группа 11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44AAFB66-D506-43F0-ACEA-D97251581B72}"/>
            </a:ext>
          </a:extLst>
        </xdr:cNvPr>
        <xdr:cNvGrpSpPr/>
      </xdr:nvGrpSpPr>
      <xdr:grpSpPr>
        <a:xfrm>
          <a:off x="2643166" y="96982"/>
          <a:ext cx="673200" cy="673200"/>
          <a:chOff x="3168000" y="3600000"/>
          <a:chExt cx="673200" cy="673200"/>
        </a:xfrm>
      </xdr:grpSpPr>
      <xdr:sp macro="" textlink="">
        <xdr:nvSpPr>
          <xdr:cNvPr id="13" name="Прямоугольник 12">
            <a:extLst>
              <a:ext uri="{FF2B5EF4-FFF2-40B4-BE49-F238E27FC236}">
                <a16:creationId xmlns:a16="http://schemas.microsoft.com/office/drawing/2014/main" id="{4EBCFFC3-81E2-457B-944C-670455DFAFB7}"/>
              </a:ext>
            </a:extLst>
          </xdr:cNvPr>
          <xdr:cNvSpPr>
            <a:spLocks noChangeAspect="1"/>
          </xdr:cNvSpPr>
        </xdr:nvSpPr>
        <xdr:spPr>
          <a:xfrm>
            <a:off x="3168000" y="3600000"/>
            <a:ext cx="673200" cy="673200"/>
          </a:xfrm>
          <a:prstGeom prst="rect">
            <a:avLst/>
          </a:prstGeom>
          <a:noFill/>
          <a:ln w="31750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/>
          </a:p>
        </xdr:txBody>
      </xdr:sp>
      <xdr:pic>
        <xdr:nvPicPr>
          <xdr:cNvPr id="14" name="Picture 2">
            <a:extLst>
              <a:ext uri="{FF2B5EF4-FFF2-40B4-BE49-F238E27FC236}">
                <a16:creationId xmlns:a16="http://schemas.microsoft.com/office/drawing/2014/main" id="{CCA32DD9-E287-46E7-8EDE-453EEA60FF05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8" cstate="print"/>
          <a:srcRect/>
          <a:stretch>
            <a:fillRect/>
          </a:stretch>
        </xdr:blipFill>
        <xdr:spPr bwMode="auto">
          <a:xfrm>
            <a:off x="3203848" y="3645024"/>
            <a:ext cx="593840" cy="6120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2501900</xdr:colOff>
          <xdr:row>3</xdr:row>
          <xdr:rowOff>0</xdr:rowOff>
        </xdr:from>
        <xdr:to>
          <xdr:col>5</xdr:col>
          <xdr:colOff>1035050</xdr:colOff>
          <xdr:row>4</xdr:row>
          <xdr:rowOff>1</xdr:rowOff>
        </xdr:to>
        <xdr:sp macro="" textlink="">
          <xdr:nvSpPr>
            <xdr:cNvPr id="49153" name="Drop Down 1" hidden="1">
              <a:extLst>
                <a:ext uri="{63B3BB69-23CF-44E3-9099-C40C66FF867C}">
                  <a14:compatExt spid="_x0000_s49153"/>
                </a:ext>
                <a:ext uri="{FF2B5EF4-FFF2-40B4-BE49-F238E27FC236}">
                  <a16:creationId xmlns:a16="http://schemas.microsoft.com/office/drawing/2014/main" id="{127A2262-52C8-4E82-8F5C-CBE0F03472D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707569</xdr:colOff>
      <xdr:row>0</xdr:row>
      <xdr:rowOff>0</xdr:rowOff>
    </xdr:from>
    <xdr:to>
      <xdr:col>6</xdr:col>
      <xdr:colOff>498926</xdr:colOff>
      <xdr:row>0</xdr:row>
      <xdr:rowOff>834571</xdr:rowOff>
    </xdr:to>
    <xdr:pic>
      <xdr:nvPicPr>
        <xdr:cNvPr id="62" name="Рисунок 61" descr="Вопросы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59E59CC4-8DDB-47CC-90DD-4C8660B973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1"/>
            </a:ext>
          </a:extLst>
        </a:blip>
        <a:stretch>
          <a:fillRect/>
        </a:stretch>
      </xdr:blipFill>
      <xdr:spPr>
        <a:xfrm>
          <a:off x="4993819" y="0"/>
          <a:ext cx="832757" cy="834571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</xdr:row>
          <xdr:rowOff>0</xdr:rowOff>
        </xdr:from>
        <xdr:to>
          <xdr:col>5</xdr:col>
          <xdr:colOff>1028700</xdr:colOff>
          <xdr:row>4</xdr:row>
          <xdr:rowOff>209550</xdr:rowOff>
        </xdr:to>
        <xdr:sp macro="" textlink="">
          <xdr:nvSpPr>
            <xdr:cNvPr id="49155" name="Drop Down 3" hidden="1">
              <a:extLst>
                <a:ext uri="{63B3BB69-23CF-44E3-9099-C40C66FF867C}">
                  <a14:compatExt spid="_x0000_s49155"/>
                </a:ext>
                <a:ext uri="{FF2B5EF4-FFF2-40B4-BE49-F238E27FC236}">
                  <a16:creationId xmlns:a16="http://schemas.microsoft.com/office/drawing/2014/main" id="{0A3D25A5-4D52-4AD9-8FE7-DEF99071858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2</xdr:row>
          <xdr:rowOff>0</xdr:rowOff>
        </xdr:from>
        <xdr:to>
          <xdr:col>5</xdr:col>
          <xdr:colOff>1035050</xdr:colOff>
          <xdr:row>3</xdr:row>
          <xdr:rowOff>0</xdr:rowOff>
        </xdr:to>
        <xdr:sp macro="" textlink="">
          <xdr:nvSpPr>
            <xdr:cNvPr id="49157" name="Drop Down 5" hidden="1">
              <a:extLst>
                <a:ext uri="{63B3BB69-23CF-44E3-9099-C40C66FF867C}">
                  <a14:compatExt spid="_x0000_s49157"/>
                </a:ext>
                <a:ext uri="{FF2B5EF4-FFF2-40B4-BE49-F238E27FC236}">
                  <a16:creationId xmlns:a16="http://schemas.microsoft.com/office/drawing/2014/main" id="{180C1D19-0F91-42C7-AA8E-EAFC5471E74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8</xdr:col>
      <xdr:colOff>261938</xdr:colOff>
      <xdr:row>11</xdr:row>
      <xdr:rowOff>198438</xdr:rowOff>
    </xdr:from>
    <xdr:to>
      <xdr:col>10</xdr:col>
      <xdr:colOff>346653</xdr:colOff>
      <xdr:row>14</xdr:row>
      <xdr:rowOff>62702</xdr:rowOff>
    </xdr:to>
    <xdr:sp macro="" textlink="$W$1">
      <xdr:nvSpPr>
        <xdr:cNvPr id="69" name="Прямоугольник 68">
          <a:extLst>
            <a:ext uri="{FF2B5EF4-FFF2-40B4-BE49-F238E27FC236}">
              <a16:creationId xmlns:a16="http://schemas.microsoft.com/office/drawing/2014/main" id="{2B06C734-9868-41DF-89C0-CEC8617B4582}"/>
            </a:ext>
          </a:extLst>
        </xdr:cNvPr>
        <xdr:cNvSpPr/>
      </xdr:nvSpPr>
      <xdr:spPr>
        <a:xfrm>
          <a:off x="6588126" y="3214688"/>
          <a:ext cx="814965" cy="507202"/>
        </a:xfrm>
        <a:prstGeom prst="rect">
          <a:avLst/>
        </a:prstGeom>
        <a:noFill/>
        <a:ln w="1905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FC67AC3A-740C-43C5-BF56-51D1DD4AD3DC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t>B</a:t>
          </a:fld>
          <a:endParaRPr lang="ru-RU" sz="2400" b="1"/>
        </a:p>
      </xdr:txBody>
    </xdr:sp>
    <xdr:clientData/>
  </xdr:twoCellAnchor>
  <xdr:twoCellAnchor>
    <xdr:from>
      <xdr:col>8</xdr:col>
      <xdr:colOff>269875</xdr:colOff>
      <xdr:row>4</xdr:row>
      <xdr:rowOff>127000</xdr:rowOff>
    </xdr:from>
    <xdr:to>
      <xdr:col>10</xdr:col>
      <xdr:colOff>354590</xdr:colOff>
      <xdr:row>6</xdr:row>
      <xdr:rowOff>205577</xdr:rowOff>
    </xdr:to>
    <xdr:sp macro="" textlink="$X$2">
      <xdr:nvSpPr>
        <xdr:cNvPr id="70" name="Прямоугольник 69">
          <a:extLst>
            <a:ext uri="{FF2B5EF4-FFF2-40B4-BE49-F238E27FC236}">
              <a16:creationId xmlns:a16="http://schemas.microsoft.com/office/drawing/2014/main" id="{609115B7-805E-4F62-AF06-C66367A16ED3}"/>
            </a:ext>
          </a:extLst>
        </xdr:cNvPr>
        <xdr:cNvSpPr/>
      </xdr:nvSpPr>
      <xdr:spPr>
        <a:xfrm>
          <a:off x="6596063" y="1643063"/>
          <a:ext cx="814965" cy="507202"/>
        </a:xfrm>
        <a:prstGeom prst="rect">
          <a:avLst/>
        </a:prstGeom>
        <a:noFill/>
        <a:ln w="1905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E8D5DBE7-532D-425B-AF68-DAB65B53DBB1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t>L</a:t>
          </a:fld>
          <a:endParaRPr lang="ru-RU" sz="2400" b="1"/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76199</xdr:colOff>
      <xdr:row>0</xdr:row>
      <xdr:rowOff>103909</xdr:rowOff>
    </xdr:from>
    <xdr:to>
      <xdr:col>1</xdr:col>
      <xdr:colOff>749399</xdr:colOff>
      <xdr:row>0</xdr:row>
      <xdr:rowOff>777109</xdr:rowOff>
    </xdr:to>
    <xdr:grpSp>
      <xdr:nvGrpSpPr>
        <xdr:cNvPr id="2" name="Группа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pSpPr>
          <a:grpSpLocks noChangeAspect="1"/>
        </xdr:cNvGrpSpPr>
      </xdr:nvGrpSpPr>
      <xdr:grpSpPr>
        <a:xfrm>
          <a:off x="155574" y="103909"/>
          <a:ext cx="673200" cy="673200"/>
          <a:chOff x="720000" y="3600000"/>
          <a:chExt cx="792000" cy="792000"/>
        </a:xfrm>
      </xdr:grpSpPr>
      <xdr:sp macro="" textlink="">
        <xdr:nvSpPr>
          <xdr:cNvPr id="3" name="Стрелка влево 22">
            <a:extLst>
              <a:ext uri="{FF2B5EF4-FFF2-40B4-BE49-F238E27FC236}">
                <a16:creationId xmlns:a16="http://schemas.microsoft.com/office/drawing/2014/main" id="{00000000-0008-0000-0800-000003000000}"/>
              </a:ext>
            </a:extLst>
          </xdr:cNvPr>
          <xdr:cNvSpPr>
            <a:spLocks noChangeAspect="1"/>
          </xdr:cNvSpPr>
        </xdr:nvSpPr>
        <xdr:spPr>
          <a:xfrm>
            <a:off x="810000" y="3798000"/>
            <a:ext cx="576000" cy="414000"/>
          </a:xfrm>
          <a:prstGeom prst="leftArrow">
            <a:avLst/>
          </a:prstGeom>
          <a:solidFill>
            <a:schemeClr val="bg1"/>
          </a:solidFill>
          <a:ln w="31750">
            <a:solidFill>
              <a:schemeClr val="tx1">
                <a:lumMod val="95000"/>
                <a:lumOff val="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/>
          </a:p>
        </xdr:txBody>
      </xdr:sp>
      <xdr:sp macro="" textlink="">
        <xdr:nvSpPr>
          <xdr:cNvPr id="4" name="Прямоугольник 3">
            <a:extLst>
              <a:ext uri="{FF2B5EF4-FFF2-40B4-BE49-F238E27FC236}">
                <a16:creationId xmlns:a16="http://schemas.microsoft.com/office/drawing/2014/main" id="{00000000-0008-0000-0800-000004000000}"/>
              </a:ext>
            </a:extLst>
          </xdr:cNvPr>
          <xdr:cNvSpPr>
            <a:spLocks noChangeAspect="1"/>
          </xdr:cNvSpPr>
        </xdr:nvSpPr>
        <xdr:spPr>
          <a:xfrm>
            <a:off x="720000" y="3600000"/>
            <a:ext cx="792000" cy="792000"/>
          </a:xfrm>
          <a:prstGeom prst="rect">
            <a:avLst/>
          </a:prstGeom>
          <a:noFill/>
          <a:ln w="31750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/>
          </a:p>
        </xdr:txBody>
      </xdr:sp>
    </xdr:grpSp>
    <xdr:clientData/>
  </xdr:twoCellAnchor>
  <xdr:twoCellAnchor>
    <xdr:from>
      <xdr:col>1</xdr:col>
      <xdr:colOff>1300199</xdr:colOff>
      <xdr:row>0</xdr:row>
      <xdr:rowOff>103909</xdr:rowOff>
    </xdr:from>
    <xdr:to>
      <xdr:col>1</xdr:col>
      <xdr:colOff>1973399</xdr:colOff>
      <xdr:row>0</xdr:row>
      <xdr:rowOff>777109</xdr:rowOff>
    </xdr:to>
    <xdr:grpSp>
      <xdr:nvGrpSpPr>
        <xdr:cNvPr id="5" name="Группа 4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GrpSpPr/>
      </xdr:nvGrpSpPr>
      <xdr:grpSpPr>
        <a:xfrm>
          <a:off x="1379574" y="103909"/>
          <a:ext cx="673200" cy="673200"/>
          <a:chOff x="1944000" y="3600000"/>
          <a:chExt cx="673200" cy="673200"/>
        </a:xfrm>
      </xdr:grpSpPr>
      <xdr:pic>
        <xdr:nvPicPr>
          <xdr:cNvPr id="6" name="Picture 4" descr="D:\work folders\МОС\Документы по работе\прайс-лист\конфигуратор\img_165371.png">
            <a:extLst>
              <a:ext uri="{FF2B5EF4-FFF2-40B4-BE49-F238E27FC236}">
                <a16:creationId xmlns:a16="http://schemas.microsoft.com/office/drawing/2014/main" id="{00000000-0008-0000-0800-00000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/>
          <a:srcRect/>
          <a:stretch>
            <a:fillRect/>
          </a:stretch>
        </xdr:blipFill>
        <xdr:spPr bwMode="auto">
          <a:xfrm>
            <a:off x="2066400" y="3670380"/>
            <a:ext cx="443763" cy="520200"/>
          </a:xfrm>
          <a:prstGeom prst="rect">
            <a:avLst/>
          </a:prstGeom>
          <a:noFill/>
        </xdr:spPr>
      </xdr:pic>
      <xdr:sp macro="" textlink="">
        <xdr:nvSpPr>
          <xdr:cNvPr id="7" name="Прямоугольник 6">
            <a:extLst>
              <a:ext uri="{FF2B5EF4-FFF2-40B4-BE49-F238E27FC236}">
                <a16:creationId xmlns:a16="http://schemas.microsoft.com/office/drawing/2014/main" id="{00000000-0008-0000-0800-000007000000}"/>
              </a:ext>
            </a:extLst>
          </xdr:cNvPr>
          <xdr:cNvSpPr>
            <a:spLocks noChangeAspect="1"/>
          </xdr:cNvSpPr>
        </xdr:nvSpPr>
        <xdr:spPr>
          <a:xfrm>
            <a:off x="1944000" y="3600000"/>
            <a:ext cx="673200" cy="673200"/>
          </a:xfrm>
          <a:prstGeom prst="rect">
            <a:avLst/>
          </a:prstGeom>
          <a:noFill/>
          <a:ln w="31750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/>
          </a:p>
        </xdr:txBody>
      </xdr:sp>
    </xdr:grpSp>
    <xdr:clientData/>
  </xdr:twoCellAnchor>
  <xdr:twoCellAnchor>
    <xdr:from>
      <xdr:col>3</xdr:col>
      <xdr:colOff>159872</xdr:colOff>
      <xdr:row>0</xdr:row>
      <xdr:rowOff>103909</xdr:rowOff>
    </xdr:from>
    <xdr:to>
      <xdr:col>5</xdr:col>
      <xdr:colOff>133418</xdr:colOff>
      <xdr:row>0</xdr:row>
      <xdr:rowOff>777109</xdr:rowOff>
    </xdr:to>
    <xdr:grpSp>
      <xdr:nvGrpSpPr>
        <xdr:cNvPr id="8" name="Группа 7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GrpSpPr>
          <a:grpSpLocks noChangeAspect="1"/>
        </xdr:cNvGrpSpPr>
      </xdr:nvGrpSpPr>
      <xdr:grpSpPr>
        <a:xfrm>
          <a:off x="3914310" y="103909"/>
          <a:ext cx="695858" cy="673200"/>
          <a:chOff x="4392000" y="3600000"/>
          <a:chExt cx="792000" cy="792000"/>
        </a:xfrm>
      </xdr:grpSpPr>
      <xdr:sp macro="" textlink="">
        <xdr:nvSpPr>
          <xdr:cNvPr id="9" name="Прямоугольник 8">
            <a:extLst>
              <a:ext uri="{FF2B5EF4-FFF2-40B4-BE49-F238E27FC236}">
                <a16:creationId xmlns:a16="http://schemas.microsoft.com/office/drawing/2014/main" id="{00000000-0008-0000-0800-000009000000}"/>
              </a:ext>
            </a:extLst>
          </xdr:cNvPr>
          <xdr:cNvSpPr>
            <a:spLocks noChangeAspect="1"/>
          </xdr:cNvSpPr>
        </xdr:nvSpPr>
        <xdr:spPr>
          <a:xfrm>
            <a:off x="4392000" y="3600000"/>
            <a:ext cx="792000" cy="792000"/>
          </a:xfrm>
          <a:prstGeom prst="rect">
            <a:avLst/>
          </a:prstGeom>
          <a:noFill/>
          <a:ln w="31750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/>
          </a:p>
        </xdr:txBody>
      </xdr:sp>
      <xdr:pic>
        <xdr:nvPicPr>
          <xdr:cNvPr id="10" name="Picture 6">
            <a:extLst>
              <a:ext uri="{FF2B5EF4-FFF2-40B4-BE49-F238E27FC236}">
                <a16:creationId xmlns:a16="http://schemas.microsoft.com/office/drawing/2014/main" id="{00000000-0008-0000-0800-00000A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print"/>
          <a:srcRect l="10577"/>
          <a:stretch>
            <a:fillRect/>
          </a:stretch>
        </xdr:blipFill>
        <xdr:spPr bwMode="auto">
          <a:xfrm>
            <a:off x="4500000" y="3708000"/>
            <a:ext cx="647061" cy="6480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1</xdr:col>
      <xdr:colOff>2524199</xdr:colOff>
      <xdr:row>0</xdr:row>
      <xdr:rowOff>103909</xdr:rowOff>
    </xdr:from>
    <xdr:to>
      <xdr:col>2</xdr:col>
      <xdr:colOff>613527</xdr:colOff>
      <xdr:row>0</xdr:row>
      <xdr:rowOff>777109</xdr:rowOff>
    </xdr:to>
    <xdr:grpSp>
      <xdr:nvGrpSpPr>
        <xdr:cNvPr id="11" name="Группа 10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800-00000B000000}"/>
            </a:ext>
          </a:extLst>
        </xdr:cNvPr>
        <xdr:cNvGrpSpPr/>
      </xdr:nvGrpSpPr>
      <xdr:grpSpPr>
        <a:xfrm>
          <a:off x="2603574" y="103909"/>
          <a:ext cx="732516" cy="673200"/>
          <a:chOff x="3168000" y="3600000"/>
          <a:chExt cx="673200" cy="673200"/>
        </a:xfrm>
      </xdr:grpSpPr>
      <xdr:sp macro="" textlink="">
        <xdr:nvSpPr>
          <xdr:cNvPr id="12" name="Прямоугольник 11">
            <a:extLst>
              <a:ext uri="{FF2B5EF4-FFF2-40B4-BE49-F238E27FC236}">
                <a16:creationId xmlns:a16="http://schemas.microsoft.com/office/drawing/2014/main" id="{00000000-0008-0000-0800-00000C000000}"/>
              </a:ext>
            </a:extLst>
          </xdr:cNvPr>
          <xdr:cNvSpPr>
            <a:spLocks noChangeAspect="1"/>
          </xdr:cNvSpPr>
        </xdr:nvSpPr>
        <xdr:spPr>
          <a:xfrm>
            <a:off x="3168000" y="3600000"/>
            <a:ext cx="673200" cy="673200"/>
          </a:xfrm>
          <a:prstGeom prst="rect">
            <a:avLst/>
          </a:prstGeom>
          <a:noFill/>
          <a:ln w="31750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/>
          </a:p>
        </xdr:txBody>
      </xdr:sp>
      <xdr:pic>
        <xdr:nvPicPr>
          <xdr:cNvPr id="13" name="Picture 2">
            <a:extLst>
              <a:ext uri="{FF2B5EF4-FFF2-40B4-BE49-F238E27FC236}">
                <a16:creationId xmlns:a16="http://schemas.microsoft.com/office/drawing/2014/main" id="{00000000-0008-0000-0800-00000D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6" cstate="print"/>
          <a:srcRect/>
          <a:stretch>
            <a:fillRect/>
          </a:stretch>
        </xdr:blipFill>
        <xdr:spPr bwMode="auto">
          <a:xfrm>
            <a:off x="3203848" y="3645024"/>
            <a:ext cx="593840" cy="6120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2</xdr:row>
          <xdr:rowOff>0</xdr:rowOff>
        </xdr:from>
        <xdr:to>
          <xdr:col>6</xdr:col>
          <xdr:colOff>0</xdr:colOff>
          <xdr:row>3</xdr:row>
          <xdr:rowOff>19050</xdr:rowOff>
        </xdr:to>
        <xdr:sp macro="" textlink="">
          <xdr:nvSpPr>
            <xdr:cNvPr id="44033" name="Drop Down 1" hidden="1">
              <a:extLst>
                <a:ext uri="{63B3BB69-23CF-44E3-9099-C40C66FF867C}">
                  <a14:compatExt spid="_x0000_s44033"/>
                </a:ext>
                <a:ext uri="{FF2B5EF4-FFF2-40B4-BE49-F238E27FC236}">
                  <a16:creationId xmlns:a16="http://schemas.microsoft.com/office/drawing/2014/main" id="{00000000-0008-0000-0800-000001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571491</xdr:colOff>
      <xdr:row>0</xdr:row>
      <xdr:rowOff>0</xdr:rowOff>
    </xdr:from>
    <xdr:to>
      <xdr:col>7</xdr:col>
      <xdr:colOff>165998</xdr:colOff>
      <xdr:row>0</xdr:row>
      <xdr:rowOff>834571</xdr:rowOff>
    </xdr:to>
    <xdr:pic>
      <xdr:nvPicPr>
        <xdr:cNvPr id="50" name="Рисунок 49" descr="Вопросы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8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9"/>
            </a:ext>
          </a:extLst>
        </a:blip>
        <a:stretch>
          <a:fillRect/>
        </a:stretch>
      </xdr:blipFill>
      <xdr:spPr>
        <a:xfrm>
          <a:off x="5054591" y="0"/>
          <a:ext cx="820057" cy="834571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3</xdr:row>
          <xdr:rowOff>0</xdr:rowOff>
        </xdr:from>
        <xdr:to>
          <xdr:col>6</xdr:col>
          <xdr:colOff>0</xdr:colOff>
          <xdr:row>4</xdr:row>
          <xdr:rowOff>19050</xdr:rowOff>
        </xdr:to>
        <xdr:sp macro="" textlink="">
          <xdr:nvSpPr>
            <xdr:cNvPr id="44034" name="Drop Down 2" hidden="1">
              <a:extLst>
                <a:ext uri="{63B3BB69-23CF-44E3-9099-C40C66FF867C}">
                  <a14:compatExt spid="_x0000_s44034"/>
                </a:ext>
                <a:ext uri="{FF2B5EF4-FFF2-40B4-BE49-F238E27FC236}">
                  <a16:creationId xmlns:a16="http://schemas.microsoft.com/office/drawing/2014/main" id="{00000000-0008-0000-0800-000002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oneCellAnchor>
    <xdr:from>
      <xdr:col>7</xdr:col>
      <xdr:colOff>341318</xdr:colOff>
      <xdr:row>18</xdr:row>
      <xdr:rowOff>309568</xdr:rowOff>
    </xdr:from>
    <xdr:ext cx="4626428" cy="371929"/>
    <xdr:sp macro="" textlink="">
      <xdr:nvSpPr>
        <xdr:cNvPr id="52" name="Прямоугольник 51">
          <a:extLst>
            <a:ext uri="{FF2B5EF4-FFF2-40B4-BE49-F238E27FC236}">
              <a16:creationId xmlns:a16="http://schemas.microsoft.com/office/drawing/2014/main" id="{00000000-0008-0000-0800-000034000000}"/>
            </a:ext>
          </a:extLst>
        </xdr:cNvPr>
        <xdr:cNvSpPr/>
      </xdr:nvSpPr>
      <xdr:spPr>
        <a:xfrm>
          <a:off x="6040443" y="5032381"/>
          <a:ext cx="4626428" cy="371929"/>
        </a:xfrm>
        <a:prstGeom prst="rect">
          <a:avLst/>
        </a:prstGeom>
        <a:noFill/>
      </xdr:spPr>
      <xdr:txBody>
        <a:bodyPr wrap="none" lIns="91440" tIns="45720" rIns="91440" bIns="45720">
          <a:noAutofit/>
        </a:bodyPr>
        <a:lstStyle/>
        <a:p>
          <a:r>
            <a:rPr lang="ru-RU" sz="1800" b="1" i="0" baseline="0">
              <a:latin typeface="+mn-lt"/>
              <a:ea typeface="+mn-ea"/>
              <a:cs typeface="+mn-cs"/>
            </a:rPr>
            <a:t>+ Дополнительно механизм регулировки по глубине</a:t>
          </a:r>
        </a:p>
      </xdr:txBody>
    </xdr:sp>
    <xdr:clientData/>
  </xdr:oneCellAnchor>
  <xdr:oneCellAnchor>
    <xdr:from>
      <xdr:col>8</xdr:col>
      <xdr:colOff>15875</xdr:colOff>
      <xdr:row>21</xdr:row>
      <xdr:rowOff>246069</xdr:rowOff>
    </xdr:from>
    <xdr:ext cx="4626428" cy="371929"/>
    <xdr:sp macro="" textlink="">
      <xdr:nvSpPr>
        <xdr:cNvPr id="53" name="Прямоугольник 52">
          <a:extLst>
            <a:ext uri="{FF2B5EF4-FFF2-40B4-BE49-F238E27FC236}">
              <a16:creationId xmlns:a16="http://schemas.microsoft.com/office/drawing/2014/main" id="{00000000-0008-0000-0800-000035000000}"/>
            </a:ext>
          </a:extLst>
        </xdr:cNvPr>
        <xdr:cNvSpPr/>
      </xdr:nvSpPr>
      <xdr:spPr>
        <a:xfrm>
          <a:off x="6072188" y="5921382"/>
          <a:ext cx="4626428" cy="371929"/>
        </a:xfrm>
        <a:prstGeom prst="rect">
          <a:avLst/>
        </a:prstGeom>
        <a:noFill/>
      </xdr:spPr>
      <xdr:txBody>
        <a:bodyPr wrap="none" lIns="91440" tIns="45720" rIns="91440" bIns="45720">
          <a:noAutofit/>
        </a:bodyPr>
        <a:lstStyle/>
        <a:p>
          <a:r>
            <a:rPr lang="ru-RU" sz="1800" b="1" i="0" baseline="0">
              <a:latin typeface="+mn-lt"/>
              <a:ea typeface="+mn-ea"/>
              <a:cs typeface="+mn-cs"/>
            </a:rPr>
            <a:t>+ Дополнительно механизм для </a:t>
          </a:r>
          <a:r>
            <a:rPr lang="en-US" sz="1800" b="1" i="0" baseline="0">
              <a:latin typeface="+mn-lt"/>
              <a:ea typeface="+mn-ea"/>
              <a:cs typeface="+mn-cs"/>
            </a:rPr>
            <a:t>Push to Open Silent (</a:t>
          </a:r>
          <a:r>
            <a:rPr lang="ru-RU" sz="1800" b="1" i="0" baseline="0">
              <a:latin typeface="+mn-lt"/>
              <a:ea typeface="+mn-ea"/>
              <a:cs typeface="+mn-cs"/>
            </a:rPr>
            <a:t>выбор по усилию)</a:t>
          </a:r>
        </a:p>
      </xdr:txBody>
    </xdr:sp>
    <xdr:clientData/>
  </xdr:oneCellAnchor>
  <xdr:twoCellAnchor editAs="oneCell">
    <xdr:from>
      <xdr:col>20</xdr:col>
      <xdr:colOff>396876</xdr:colOff>
      <xdr:row>3</xdr:row>
      <xdr:rowOff>63500</xdr:rowOff>
    </xdr:from>
    <xdr:to>
      <xdr:col>28</xdr:col>
      <xdr:colOff>522563</xdr:colOff>
      <xdr:row>9</xdr:row>
      <xdr:rowOff>70531</xdr:rowOff>
    </xdr:to>
    <xdr:pic>
      <xdr:nvPicPr>
        <xdr:cNvPr id="92" name="Рисунок 91">
          <a:extLst>
            <a:ext uri="{FF2B5EF4-FFF2-40B4-BE49-F238E27FC236}">
              <a16:creationId xmlns:a16="http://schemas.microsoft.com/office/drawing/2014/main" id="{00000000-0008-0000-08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18814" y="1365250"/>
          <a:ext cx="3006999" cy="1292906"/>
        </a:xfrm>
        <a:prstGeom prst="rect">
          <a:avLst/>
        </a:prstGeom>
      </xdr:spPr>
    </xdr:pic>
    <xdr:clientData/>
  </xdr:twoCellAnchor>
  <xdr:oneCellAnchor>
    <xdr:from>
      <xdr:col>20</xdr:col>
      <xdr:colOff>7936</xdr:colOff>
      <xdr:row>1</xdr:row>
      <xdr:rowOff>158750</xdr:rowOff>
    </xdr:from>
    <xdr:ext cx="4626428" cy="371929"/>
    <xdr:sp macro="" textlink="">
      <xdr:nvSpPr>
        <xdr:cNvPr id="93" name="Прямоугольник 92">
          <a:extLst>
            <a:ext uri="{FF2B5EF4-FFF2-40B4-BE49-F238E27FC236}">
              <a16:creationId xmlns:a16="http://schemas.microsoft.com/office/drawing/2014/main" id="{00000000-0008-0000-0800-00005D000000}"/>
            </a:ext>
          </a:extLst>
        </xdr:cNvPr>
        <xdr:cNvSpPr/>
      </xdr:nvSpPr>
      <xdr:spPr>
        <a:xfrm>
          <a:off x="10429874" y="1031875"/>
          <a:ext cx="4626428" cy="371929"/>
        </a:xfrm>
        <a:prstGeom prst="rect">
          <a:avLst/>
        </a:prstGeom>
        <a:noFill/>
      </xdr:spPr>
      <xdr:txBody>
        <a:bodyPr wrap="none" lIns="91440" tIns="45720" rIns="91440" bIns="45720">
          <a:noAutofit/>
        </a:bodyPr>
        <a:lstStyle/>
        <a:p>
          <a:r>
            <a:rPr lang="ru-RU" sz="1800" b="1" i="0" baseline="0">
              <a:latin typeface="+mn-lt"/>
              <a:ea typeface="+mn-ea"/>
              <a:cs typeface="+mn-cs"/>
            </a:rPr>
            <a:t>Синхронизация для </a:t>
          </a:r>
          <a:r>
            <a:rPr lang="en-US" sz="1800" b="1" i="0" baseline="0">
              <a:latin typeface="+mn-lt"/>
              <a:ea typeface="+mn-ea"/>
              <a:cs typeface="+mn-cs"/>
            </a:rPr>
            <a:t>Push to Open Silent</a:t>
          </a:r>
          <a:endParaRPr lang="ru-RU" sz="1800" b="1" i="0" baseline="0">
            <a:latin typeface="+mn-lt"/>
            <a:ea typeface="+mn-ea"/>
            <a:cs typeface="+mn-cs"/>
          </a:endParaRPr>
        </a:p>
      </xdr:txBody>
    </xdr:sp>
    <xdr:clientData/>
  </xdr:oneCellAnchor>
  <xdr:oneCellAnchor>
    <xdr:from>
      <xdr:col>10</xdr:col>
      <xdr:colOff>218643</xdr:colOff>
      <xdr:row>4</xdr:row>
      <xdr:rowOff>25254</xdr:rowOff>
    </xdr:from>
    <xdr:ext cx="2484456" cy="1787407"/>
    <xdr:pic>
      <xdr:nvPicPr>
        <xdr:cNvPr id="162" name="Рисунок 161" descr="ящик без размеров.jpg">
          <a:extLst>
            <a:ext uri="{FF2B5EF4-FFF2-40B4-BE49-F238E27FC236}">
              <a16:creationId xmlns:a16="http://schemas.microsoft.com/office/drawing/2014/main" id="{00000000-0008-0000-0800-0000A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rcRect t="5113" r="1828" b="8359"/>
        <a:stretch>
          <a:fillRect/>
        </a:stretch>
      </xdr:blipFill>
      <xdr:spPr>
        <a:xfrm>
          <a:off x="5917768" y="4970317"/>
          <a:ext cx="2484456" cy="1787407"/>
        </a:xfrm>
        <a:prstGeom prst="rect">
          <a:avLst/>
        </a:prstGeom>
      </xdr:spPr>
    </xdr:pic>
    <xdr:clientData/>
  </xdr:oneCellAnchor>
  <xdr:twoCellAnchor>
    <xdr:from>
      <xdr:col>14</xdr:col>
      <xdr:colOff>124355</xdr:colOff>
      <xdr:row>0</xdr:row>
      <xdr:rowOff>735542</xdr:rowOff>
    </xdr:from>
    <xdr:to>
      <xdr:col>14</xdr:col>
      <xdr:colOff>132291</xdr:colOff>
      <xdr:row>5</xdr:row>
      <xdr:rowOff>145378</xdr:rowOff>
    </xdr:to>
    <xdr:cxnSp macro="">
      <xdr:nvCxnSpPr>
        <xdr:cNvPr id="163" name="Прямая соединительная линия 162">
          <a:extLst>
            <a:ext uri="{FF2B5EF4-FFF2-40B4-BE49-F238E27FC236}">
              <a16:creationId xmlns:a16="http://schemas.microsoft.com/office/drawing/2014/main" id="{00000000-0008-0000-0800-0000A3000000}"/>
            </a:ext>
          </a:extLst>
        </xdr:cNvPr>
        <xdr:cNvCxnSpPr/>
      </xdr:nvCxnSpPr>
      <xdr:spPr>
        <a:xfrm flipV="1">
          <a:off x="8241772" y="735542"/>
          <a:ext cx="7936" cy="1156086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83224</xdr:colOff>
      <xdr:row>2</xdr:row>
      <xdr:rowOff>197238</xdr:rowOff>
    </xdr:from>
    <xdr:to>
      <xdr:col>14</xdr:col>
      <xdr:colOff>83224</xdr:colOff>
      <xdr:row>5</xdr:row>
      <xdr:rowOff>129312</xdr:rowOff>
    </xdr:to>
    <xdr:cxnSp macro="">
      <xdr:nvCxnSpPr>
        <xdr:cNvPr id="164" name="Прямая соединительная линия 163">
          <a:extLst>
            <a:ext uri="{FF2B5EF4-FFF2-40B4-BE49-F238E27FC236}">
              <a16:creationId xmlns:a16="http://schemas.microsoft.com/office/drawing/2014/main" id="{00000000-0008-0000-0800-0000A4000000}"/>
            </a:ext>
          </a:extLst>
        </xdr:cNvPr>
        <xdr:cNvCxnSpPr/>
      </xdr:nvCxnSpPr>
      <xdr:spPr>
        <a:xfrm flipV="1">
          <a:off x="8200641" y="1292613"/>
          <a:ext cx="0" cy="582949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329046</xdr:colOff>
      <xdr:row>0</xdr:row>
      <xdr:rowOff>846667</xdr:rowOff>
    </xdr:from>
    <xdr:to>
      <xdr:col>14</xdr:col>
      <xdr:colOff>121708</xdr:colOff>
      <xdr:row>2</xdr:row>
      <xdr:rowOff>186560</xdr:rowOff>
    </xdr:to>
    <xdr:cxnSp macro="">
      <xdr:nvCxnSpPr>
        <xdr:cNvPr id="165" name="Прямая соединительная линия 164">
          <a:extLst>
            <a:ext uri="{FF2B5EF4-FFF2-40B4-BE49-F238E27FC236}">
              <a16:creationId xmlns:a16="http://schemas.microsoft.com/office/drawing/2014/main" id="{00000000-0008-0000-0800-0000A5000000}"/>
            </a:ext>
          </a:extLst>
        </xdr:cNvPr>
        <xdr:cNvCxnSpPr/>
      </xdr:nvCxnSpPr>
      <xdr:spPr>
        <a:xfrm flipV="1">
          <a:off x="7139421" y="846667"/>
          <a:ext cx="1099704" cy="435268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317501</xdr:colOff>
      <xdr:row>2</xdr:row>
      <xdr:rowOff>178956</xdr:rowOff>
    </xdr:from>
    <xdr:to>
      <xdr:col>10</xdr:col>
      <xdr:colOff>320861</xdr:colOff>
      <xdr:row>6</xdr:row>
      <xdr:rowOff>188772</xdr:rowOff>
    </xdr:to>
    <xdr:cxnSp macro="">
      <xdr:nvCxnSpPr>
        <xdr:cNvPr id="166" name="Прямая соединительная линия 165">
          <a:extLst>
            <a:ext uri="{FF2B5EF4-FFF2-40B4-BE49-F238E27FC236}">
              <a16:creationId xmlns:a16="http://schemas.microsoft.com/office/drawing/2014/main" id="{00000000-0008-0000-0800-0000A6000000}"/>
            </a:ext>
          </a:extLst>
        </xdr:cNvPr>
        <xdr:cNvCxnSpPr/>
      </xdr:nvCxnSpPr>
      <xdr:spPr>
        <a:xfrm flipV="1">
          <a:off x="6016626" y="4695394"/>
          <a:ext cx="3360" cy="867066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70234</xdr:colOff>
      <xdr:row>0</xdr:row>
      <xdr:rowOff>837044</xdr:rowOff>
    </xdr:from>
    <xdr:to>
      <xdr:col>14</xdr:col>
      <xdr:colOff>141797</xdr:colOff>
      <xdr:row>0</xdr:row>
      <xdr:rowOff>873663</xdr:rowOff>
    </xdr:to>
    <xdr:sp macro="" textlink="">
      <xdr:nvSpPr>
        <xdr:cNvPr id="167" name="Равнобедренный треугольник 166">
          <a:extLst>
            <a:ext uri="{FF2B5EF4-FFF2-40B4-BE49-F238E27FC236}">
              <a16:creationId xmlns:a16="http://schemas.microsoft.com/office/drawing/2014/main" id="{00000000-0008-0000-0800-0000A7000000}"/>
            </a:ext>
          </a:extLst>
        </xdr:cNvPr>
        <xdr:cNvSpPr/>
      </xdr:nvSpPr>
      <xdr:spPr>
        <a:xfrm rot="3936567">
          <a:off x="8205123" y="819572"/>
          <a:ext cx="36619" cy="71563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10</xdr:col>
      <xdr:colOff>328565</xdr:colOff>
      <xdr:row>2</xdr:row>
      <xdr:rowOff>153940</xdr:rowOff>
    </xdr:from>
    <xdr:to>
      <xdr:col>11</xdr:col>
      <xdr:colOff>42219</xdr:colOff>
      <xdr:row>2</xdr:row>
      <xdr:rowOff>190559</xdr:rowOff>
    </xdr:to>
    <xdr:sp macro="" textlink="">
      <xdr:nvSpPr>
        <xdr:cNvPr id="168" name="Равнобедренный треугольник 167">
          <a:extLst>
            <a:ext uri="{FF2B5EF4-FFF2-40B4-BE49-F238E27FC236}">
              <a16:creationId xmlns:a16="http://schemas.microsoft.com/office/drawing/2014/main" id="{00000000-0008-0000-0800-0000A8000000}"/>
            </a:ext>
          </a:extLst>
        </xdr:cNvPr>
        <xdr:cNvSpPr/>
      </xdr:nvSpPr>
      <xdr:spPr>
        <a:xfrm rot="14630603">
          <a:off x="7154728" y="1233527"/>
          <a:ext cx="36619" cy="68196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58208</xdr:colOff>
      <xdr:row>2</xdr:row>
      <xdr:rowOff>208300</xdr:rowOff>
    </xdr:from>
    <xdr:to>
      <xdr:col>14</xdr:col>
      <xdr:colOff>74401</xdr:colOff>
      <xdr:row>5</xdr:row>
      <xdr:rowOff>0</xdr:rowOff>
    </xdr:to>
    <xdr:cxnSp macro="">
      <xdr:nvCxnSpPr>
        <xdr:cNvPr id="169" name="Прямая соединительная линия 168">
          <a:extLst>
            <a:ext uri="{FF2B5EF4-FFF2-40B4-BE49-F238E27FC236}">
              <a16:creationId xmlns:a16="http://schemas.microsoft.com/office/drawing/2014/main" id="{00000000-0008-0000-0800-0000A9000000}"/>
            </a:ext>
          </a:extLst>
        </xdr:cNvPr>
        <xdr:cNvCxnSpPr/>
      </xdr:nvCxnSpPr>
      <xdr:spPr>
        <a:xfrm flipV="1">
          <a:off x="7223125" y="1303675"/>
          <a:ext cx="968693" cy="442575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46182</xdr:colOff>
      <xdr:row>5</xdr:row>
      <xdr:rowOff>5772</xdr:rowOff>
    </xdr:from>
    <xdr:to>
      <xdr:col>11</xdr:col>
      <xdr:colOff>49542</xdr:colOff>
      <xdr:row>8</xdr:row>
      <xdr:rowOff>2168</xdr:rowOff>
    </xdr:to>
    <xdr:cxnSp macro="">
      <xdr:nvCxnSpPr>
        <xdr:cNvPr id="170" name="Прямая соединительная линия 169">
          <a:extLst>
            <a:ext uri="{FF2B5EF4-FFF2-40B4-BE49-F238E27FC236}">
              <a16:creationId xmlns:a16="http://schemas.microsoft.com/office/drawing/2014/main" id="{00000000-0008-0000-0800-0000AA000000}"/>
            </a:ext>
          </a:extLst>
        </xdr:cNvPr>
        <xdr:cNvCxnSpPr/>
      </xdr:nvCxnSpPr>
      <xdr:spPr>
        <a:xfrm flipV="1">
          <a:off x="6102495" y="5165147"/>
          <a:ext cx="3360" cy="639334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8180</xdr:colOff>
      <xdr:row>2</xdr:row>
      <xdr:rowOff>197234</xdr:rowOff>
    </xdr:from>
    <xdr:to>
      <xdr:col>14</xdr:col>
      <xdr:colOff>79743</xdr:colOff>
      <xdr:row>3</xdr:row>
      <xdr:rowOff>16895</xdr:rowOff>
    </xdr:to>
    <xdr:sp macro="" textlink="">
      <xdr:nvSpPr>
        <xdr:cNvPr id="171" name="Равнобедренный треугольник 170">
          <a:extLst>
            <a:ext uri="{FF2B5EF4-FFF2-40B4-BE49-F238E27FC236}">
              <a16:creationId xmlns:a16="http://schemas.microsoft.com/office/drawing/2014/main" id="{00000000-0008-0000-0800-0000AB000000}"/>
            </a:ext>
          </a:extLst>
        </xdr:cNvPr>
        <xdr:cNvSpPr/>
      </xdr:nvSpPr>
      <xdr:spPr>
        <a:xfrm rot="3813386">
          <a:off x="8143069" y="1275137"/>
          <a:ext cx="36619" cy="71563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51956</xdr:colOff>
      <xdr:row>4</xdr:row>
      <xdr:rowOff>188095</xdr:rowOff>
    </xdr:from>
    <xdr:to>
      <xdr:col>11</xdr:col>
      <xdr:colOff>123519</xdr:colOff>
      <xdr:row>5</xdr:row>
      <xdr:rowOff>7756</xdr:rowOff>
    </xdr:to>
    <xdr:sp macro="" textlink="">
      <xdr:nvSpPr>
        <xdr:cNvPr id="172" name="Равнобедренный треугольник 171">
          <a:extLst>
            <a:ext uri="{FF2B5EF4-FFF2-40B4-BE49-F238E27FC236}">
              <a16:creationId xmlns:a16="http://schemas.microsoft.com/office/drawing/2014/main" id="{00000000-0008-0000-0800-0000AC000000}"/>
            </a:ext>
          </a:extLst>
        </xdr:cNvPr>
        <xdr:cNvSpPr/>
      </xdr:nvSpPr>
      <xdr:spPr>
        <a:xfrm rot="14804564">
          <a:off x="7234345" y="1699915"/>
          <a:ext cx="36619" cy="71563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16</xdr:col>
      <xdr:colOff>340591</xdr:colOff>
      <xdr:row>4</xdr:row>
      <xdr:rowOff>115454</xdr:rowOff>
    </xdr:from>
    <xdr:to>
      <xdr:col>16</xdr:col>
      <xdr:colOff>344259</xdr:colOff>
      <xdr:row>7</xdr:row>
      <xdr:rowOff>53644</xdr:rowOff>
    </xdr:to>
    <xdr:cxnSp macro="">
      <xdr:nvCxnSpPr>
        <xdr:cNvPr id="173" name="Прямая соединительная линия 172">
          <a:extLst>
            <a:ext uri="{FF2B5EF4-FFF2-40B4-BE49-F238E27FC236}">
              <a16:creationId xmlns:a16="http://schemas.microsoft.com/office/drawing/2014/main" id="{00000000-0008-0000-0800-0000AD000000}"/>
            </a:ext>
          </a:extLst>
        </xdr:cNvPr>
        <xdr:cNvCxnSpPr/>
      </xdr:nvCxnSpPr>
      <xdr:spPr>
        <a:xfrm flipV="1">
          <a:off x="8071716" y="5060517"/>
          <a:ext cx="3668" cy="581127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127000</xdr:colOff>
      <xdr:row>3</xdr:row>
      <xdr:rowOff>74084</xdr:rowOff>
    </xdr:from>
    <xdr:to>
      <xdr:col>16</xdr:col>
      <xdr:colOff>350447</xdr:colOff>
      <xdr:row>4</xdr:row>
      <xdr:rowOff>137999</xdr:rowOff>
    </xdr:to>
    <xdr:cxnSp macro="">
      <xdr:nvCxnSpPr>
        <xdr:cNvPr id="174" name="Прямая соединительная линия 173">
          <a:extLst>
            <a:ext uri="{FF2B5EF4-FFF2-40B4-BE49-F238E27FC236}">
              <a16:creationId xmlns:a16="http://schemas.microsoft.com/office/drawing/2014/main" id="{00000000-0008-0000-0800-0000AE000000}"/>
            </a:ext>
          </a:extLst>
        </xdr:cNvPr>
        <xdr:cNvCxnSpPr/>
      </xdr:nvCxnSpPr>
      <xdr:spPr>
        <a:xfrm>
          <a:off x="8244417" y="1386417"/>
          <a:ext cx="916655" cy="280874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277091</xdr:colOff>
      <xdr:row>4</xdr:row>
      <xdr:rowOff>98137</xdr:rowOff>
    </xdr:from>
    <xdr:to>
      <xdr:col>16</xdr:col>
      <xdr:colOff>348654</xdr:colOff>
      <xdr:row>4</xdr:row>
      <xdr:rowOff>143856</xdr:rowOff>
    </xdr:to>
    <xdr:sp macro="" textlink="">
      <xdr:nvSpPr>
        <xdr:cNvPr id="175" name="Равнобедренный треугольник 174">
          <a:extLst>
            <a:ext uri="{FF2B5EF4-FFF2-40B4-BE49-F238E27FC236}">
              <a16:creationId xmlns:a16="http://schemas.microsoft.com/office/drawing/2014/main" id="{00000000-0008-0000-0800-0000AF000000}"/>
            </a:ext>
          </a:extLst>
        </xdr:cNvPr>
        <xdr:cNvSpPr/>
      </xdr:nvSpPr>
      <xdr:spPr>
        <a:xfrm rot="6600000">
          <a:off x="8021138" y="5030278"/>
          <a:ext cx="45719" cy="71563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14</xdr:col>
      <xdr:colOff>129405</xdr:colOff>
      <xdr:row>3</xdr:row>
      <xdr:rowOff>64945</xdr:rowOff>
    </xdr:from>
    <xdr:to>
      <xdr:col>14</xdr:col>
      <xdr:colOff>228943</xdr:colOff>
      <xdr:row>3</xdr:row>
      <xdr:rowOff>110664</xdr:rowOff>
    </xdr:to>
    <xdr:sp macro="" textlink="">
      <xdr:nvSpPr>
        <xdr:cNvPr id="176" name="Равнобедренный треугольник 175">
          <a:extLst>
            <a:ext uri="{FF2B5EF4-FFF2-40B4-BE49-F238E27FC236}">
              <a16:creationId xmlns:a16="http://schemas.microsoft.com/office/drawing/2014/main" id="{00000000-0008-0000-0800-0000B0000000}"/>
            </a:ext>
          </a:extLst>
        </xdr:cNvPr>
        <xdr:cNvSpPr/>
      </xdr:nvSpPr>
      <xdr:spPr>
        <a:xfrm rot="17400000">
          <a:off x="8273731" y="1350369"/>
          <a:ext cx="45719" cy="99538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16</xdr:col>
      <xdr:colOff>367530</xdr:colOff>
      <xdr:row>7</xdr:row>
      <xdr:rowOff>58208</xdr:rowOff>
    </xdr:from>
    <xdr:to>
      <xdr:col>18</xdr:col>
      <xdr:colOff>167164</xdr:colOff>
      <xdr:row>7</xdr:row>
      <xdr:rowOff>58208</xdr:rowOff>
    </xdr:to>
    <xdr:cxnSp macro="">
      <xdr:nvCxnSpPr>
        <xdr:cNvPr id="177" name="Прямая соединительная линия 176">
          <a:extLst>
            <a:ext uri="{FF2B5EF4-FFF2-40B4-BE49-F238E27FC236}">
              <a16:creationId xmlns:a16="http://schemas.microsoft.com/office/drawing/2014/main" id="{00000000-0008-0000-0800-0000B1000000}"/>
            </a:ext>
          </a:extLst>
        </xdr:cNvPr>
        <xdr:cNvCxnSpPr/>
      </xdr:nvCxnSpPr>
      <xdr:spPr>
        <a:xfrm flipH="1">
          <a:off x="9178155" y="2238375"/>
          <a:ext cx="614551" cy="0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371379</xdr:colOff>
      <xdr:row>9</xdr:row>
      <xdr:rowOff>52917</xdr:rowOff>
    </xdr:from>
    <xdr:to>
      <xdr:col>18</xdr:col>
      <xdr:colOff>171260</xdr:colOff>
      <xdr:row>9</xdr:row>
      <xdr:rowOff>52917</xdr:rowOff>
    </xdr:to>
    <xdr:cxnSp macro="">
      <xdr:nvCxnSpPr>
        <xdr:cNvPr id="178" name="Прямая соединительная линия 177">
          <a:extLst>
            <a:ext uri="{FF2B5EF4-FFF2-40B4-BE49-F238E27FC236}">
              <a16:creationId xmlns:a16="http://schemas.microsoft.com/office/drawing/2014/main" id="{00000000-0008-0000-0800-0000B2000000}"/>
            </a:ext>
          </a:extLst>
        </xdr:cNvPr>
        <xdr:cNvCxnSpPr/>
      </xdr:nvCxnSpPr>
      <xdr:spPr>
        <a:xfrm flipH="1">
          <a:off x="9182004" y="2667000"/>
          <a:ext cx="614798" cy="0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132773</xdr:colOff>
      <xdr:row>7</xdr:row>
      <xdr:rowOff>63500</xdr:rowOff>
    </xdr:from>
    <xdr:to>
      <xdr:col>18</xdr:col>
      <xdr:colOff>132773</xdr:colOff>
      <xdr:row>9</xdr:row>
      <xdr:rowOff>61034</xdr:rowOff>
    </xdr:to>
    <xdr:cxnSp macro="">
      <xdr:nvCxnSpPr>
        <xdr:cNvPr id="179" name="Прямая соединительная линия 178">
          <a:extLst>
            <a:ext uri="{FF2B5EF4-FFF2-40B4-BE49-F238E27FC236}">
              <a16:creationId xmlns:a16="http://schemas.microsoft.com/office/drawing/2014/main" id="{00000000-0008-0000-0800-0000B3000000}"/>
            </a:ext>
          </a:extLst>
        </xdr:cNvPr>
        <xdr:cNvCxnSpPr/>
      </xdr:nvCxnSpPr>
      <xdr:spPr>
        <a:xfrm flipH="1" flipV="1">
          <a:off x="8530648" y="5651500"/>
          <a:ext cx="0" cy="426159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115454</xdr:colOff>
      <xdr:row>7</xdr:row>
      <xdr:rowOff>75045</xdr:rowOff>
    </xdr:from>
    <xdr:to>
      <xdr:col>18</xdr:col>
      <xdr:colOff>152073</xdr:colOff>
      <xdr:row>7</xdr:row>
      <xdr:rowOff>146608</xdr:rowOff>
    </xdr:to>
    <xdr:sp macro="" textlink="">
      <xdr:nvSpPr>
        <xdr:cNvPr id="180" name="Равнобедренный треугольник 179">
          <a:extLst>
            <a:ext uri="{FF2B5EF4-FFF2-40B4-BE49-F238E27FC236}">
              <a16:creationId xmlns:a16="http://schemas.microsoft.com/office/drawing/2014/main" id="{00000000-0008-0000-0800-0000B4000000}"/>
            </a:ext>
          </a:extLst>
        </xdr:cNvPr>
        <xdr:cNvSpPr/>
      </xdr:nvSpPr>
      <xdr:spPr>
        <a:xfrm>
          <a:off x="8513329" y="5663045"/>
          <a:ext cx="36619" cy="71563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18</xdr:col>
      <xdr:colOff>115455</xdr:colOff>
      <xdr:row>8</xdr:row>
      <xdr:rowOff>196274</xdr:rowOff>
    </xdr:from>
    <xdr:to>
      <xdr:col>18</xdr:col>
      <xdr:colOff>152074</xdr:colOff>
      <xdr:row>9</xdr:row>
      <xdr:rowOff>56077</xdr:rowOff>
    </xdr:to>
    <xdr:sp macro="" textlink="">
      <xdr:nvSpPr>
        <xdr:cNvPr id="181" name="Равнобедренный треугольник 180">
          <a:extLst>
            <a:ext uri="{FF2B5EF4-FFF2-40B4-BE49-F238E27FC236}">
              <a16:creationId xmlns:a16="http://schemas.microsoft.com/office/drawing/2014/main" id="{00000000-0008-0000-0800-0000B5000000}"/>
            </a:ext>
          </a:extLst>
        </xdr:cNvPr>
        <xdr:cNvSpPr/>
      </xdr:nvSpPr>
      <xdr:spPr>
        <a:xfrm rot="10800000">
          <a:off x="8513330" y="5998587"/>
          <a:ext cx="36619" cy="74115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16</xdr:col>
      <xdr:colOff>371378</xdr:colOff>
      <xdr:row>9</xdr:row>
      <xdr:rowOff>47625</xdr:rowOff>
    </xdr:from>
    <xdr:to>
      <xdr:col>16</xdr:col>
      <xdr:colOff>375046</xdr:colOff>
      <xdr:row>12</xdr:row>
      <xdr:rowOff>15520</xdr:rowOff>
    </xdr:to>
    <xdr:cxnSp macro="">
      <xdr:nvCxnSpPr>
        <xdr:cNvPr id="182" name="Прямая соединительная линия 181">
          <a:extLst>
            <a:ext uri="{FF2B5EF4-FFF2-40B4-BE49-F238E27FC236}">
              <a16:creationId xmlns:a16="http://schemas.microsoft.com/office/drawing/2014/main" id="{00000000-0008-0000-0800-0000B6000000}"/>
            </a:ext>
          </a:extLst>
        </xdr:cNvPr>
        <xdr:cNvCxnSpPr/>
      </xdr:nvCxnSpPr>
      <xdr:spPr>
        <a:xfrm flipV="1">
          <a:off x="9182003" y="2661708"/>
          <a:ext cx="3668" cy="618770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122757</xdr:colOff>
      <xdr:row>11</xdr:row>
      <xdr:rowOff>153699</xdr:rowOff>
    </xdr:from>
    <xdr:to>
      <xdr:col>14</xdr:col>
      <xdr:colOff>123211</xdr:colOff>
      <xdr:row>14</xdr:row>
      <xdr:rowOff>64584</xdr:rowOff>
    </xdr:to>
    <xdr:cxnSp macro="">
      <xdr:nvCxnSpPr>
        <xdr:cNvPr id="183" name="Прямая соединительная линия 182">
          <a:extLst>
            <a:ext uri="{FF2B5EF4-FFF2-40B4-BE49-F238E27FC236}">
              <a16:creationId xmlns:a16="http://schemas.microsoft.com/office/drawing/2014/main" id="{00000000-0008-0000-0800-0000B7000000}"/>
            </a:ext>
          </a:extLst>
        </xdr:cNvPr>
        <xdr:cNvCxnSpPr>
          <a:stCxn id="186" idx="0"/>
        </xdr:cNvCxnSpPr>
      </xdr:nvCxnSpPr>
      <xdr:spPr>
        <a:xfrm flipV="1">
          <a:off x="8240174" y="3201699"/>
          <a:ext cx="454" cy="561760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121708</xdr:colOff>
      <xdr:row>11</xdr:row>
      <xdr:rowOff>215036</xdr:rowOff>
    </xdr:from>
    <xdr:to>
      <xdr:col>16</xdr:col>
      <xdr:colOff>365851</xdr:colOff>
      <xdr:row>14</xdr:row>
      <xdr:rowOff>63500</xdr:rowOff>
    </xdr:to>
    <xdr:cxnSp macro="">
      <xdr:nvCxnSpPr>
        <xdr:cNvPr id="184" name="Прямая соединительная линия 183">
          <a:extLst>
            <a:ext uri="{FF2B5EF4-FFF2-40B4-BE49-F238E27FC236}">
              <a16:creationId xmlns:a16="http://schemas.microsoft.com/office/drawing/2014/main" id="{00000000-0008-0000-0800-0000B8000000}"/>
            </a:ext>
          </a:extLst>
        </xdr:cNvPr>
        <xdr:cNvCxnSpPr/>
      </xdr:nvCxnSpPr>
      <xdr:spPr>
        <a:xfrm flipV="1">
          <a:off x="8239125" y="3263036"/>
          <a:ext cx="937351" cy="499339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292002</xdr:colOff>
      <xdr:row>12</xdr:row>
      <xdr:rowOff>2886</xdr:rowOff>
    </xdr:from>
    <xdr:to>
      <xdr:col>16</xdr:col>
      <xdr:colOff>363565</xdr:colOff>
      <xdr:row>12</xdr:row>
      <xdr:rowOff>39505</xdr:rowOff>
    </xdr:to>
    <xdr:sp macro="" textlink="">
      <xdr:nvSpPr>
        <xdr:cNvPr id="185" name="Равнобедренный треугольник 184">
          <a:extLst>
            <a:ext uri="{FF2B5EF4-FFF2-40B4-BE49-F238E27FC236}">
              <a16:creationId xmlns:a16="http://schemas.microsoft.com/office/drawing/2014/main" id="{00000000-0008-0000-0800-0000B9000000}"/>
            </a:ext>
          </a:extLst>
        </xdr:cNvPr>
        <xdr:cNvSpPr/>
      </xdr:nvSpPr>
      <xdr:spPr>
        <a:xfrm rot="3600000">
          <a:off x="9120099" y="3250372"/>
          <a:ext cx="36619" cy="71563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14</xdr:col>
      <xdr:colOff>116417</xdr:colOff>
      <xdr:row>14</xdr:row>
      <xdr:rowOff>22611</xdr:rowOff>
    </xdr:from>
    <xdr:to>
      <xdr:col>14</xdr:col>
      <xdr:colOff>211071</xdr:colOff>
      <xdr:row>14</xdr:row>
      <xdr:rowOff>59230</xdr:rowOff>
    </xdr:to>
    <xdr:sp macro="" textlink="">
      <xdr:nvSpPr>
        <xdr:cNvPr id="186" name="Равнобедренный треугольник 185">
          <a:extLst>
            <a:ext uri="{FF2B5EF4-FFF2-40B4-BE49-F238E27FC236}">
              <a16:creationId xmlns:a16="http://schemas.microsoft.com/office/drawing/2014/main" id="{00000000-0008-0000-0800-0000BA000000}"/>
            </a:ext>
          </a:extLst>
        </xdr:cNvPr>
        <xdr:cNvSpPr/>
      </xdr:nvSpPr>
      <xdr:spPr>
        <a:xfrm rot="14400000">
          <a:off x="8262851" y="3692469"/>
          <a:ext cx="36619" cy="94654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132440</xdr:colOff>
      <xdr:row>9</xdr:row>
      <xdr:rowOff>212223</xdr:rowOff>
    </xdr:from>
    <xdr:to>
      <xdr:col>11</xdr:col>
      <xdr:colOff>135548</xdr:colOff>
      <xdr:row>12</xdr:row>
      <xdr:rowOff>61871</xdr:rowOff>
    </xdr:to>
    <xdr:cxnSp macro="">
      <xdr:nvCxnSpPr>
        <xdr:cNvPr id="187" name="Прямая соединительная линия 186">
          <a:extLst>
            <a:ext uri="{FF2B5EF4-FFF2-40B4-BE49-F238E27FC236}">
              <a16:creationId xmlns:a16="http://schemas.microsoft.com/office/drawing/2014/main" id="{00000000-0008-0000-0800-0000BB000000}"/>
            </a:ext>
          </a:extLst>
        </xdr:cNvPr>
        <xdr:cNvCxnSpPr/>
      </xdr:nvCxnSpPr>
      <xdr:spPr>
        <a:xfrm flipH="1" flipV="1">
          <a:off x="7297357" y="2826306"/>
          <a:ext cx="3108" cy="500523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127000</xdr:colOff>
      <xdr:row>12</xdr:row>
      <xdr:rowOff>52917</xdr:rowOff>
    </xdr:from>
    <xdr:to>
      <xdr:col>14</xdr:col>
      <xdr:colOff>110243</xdr:colOff>
      <xdr:row>14</xdr:row>
      <xdr:rowOff>54479</xdr:rowOff>
    </xdr:to>
    <xdr:cxnSp macro="">
      <xdr:nvCxnSpPr>
        <xdr:cNvPr id="188" name="Прямая соединительная линия 187">
          <a:extLst>
            <a:ext uri="{FF2B5EF4-FFF2-40B4-BE49-F238E27FC236}">
              <a16:creationId xmlns:a16="http://schemas.microsoft.com/office/drawing/2014/main" id="{00000000-0008-0000-0800-0000BC000000}"/>
            </a:ext>
          </a:extLst>
        </xdr:cNvPr>
        <xdr:cNvCxnSpPr/>
      </xdr:nvCxnSpPr>
      <xdr:spPr>
        <a:xfrm>
          <a:off x="7291917" y="3317875"/>
          <a:ext cx="935743" cy="435479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130664</xdr:colOff>
      <xdr:row>12</xdr:row>
      <xdr:rowOff>47217</xdr:rowOff>
    </xdr:from>
    <xdr:to>
      <xdr:col>11</xdr:col>
      <xdr:colOff>210775</xdr:colOff>
      <xdr:row>12</xdr:row>
      <xdr:rowOff>92936</xdr:rowOff>
    </xdr:to>
    <xdr:sp macro="" textlink="">
      <xdr:nvSpPr>
        <xdr:cNvPr id="189" name="Равнобедренный треугольник 188">
          <a:extLst>
            <a:ext uri="{FF2B5EF4-FFF2-40B4-BE49-F238E27FC236}">
              <a16:creationId xmlns:a16="http://schemas.microsoft.com/office/drawing/2014/main" id="{00000000-0008-0000-0800-0000BD000000}"/>
            </a:ext>
          </a:extLst>
        </xdr:cNvPr>
        <xdr:cNvSpPr/>
      </xdr:nvSpPr>
      <xdr:spPr>
        <a:xfrm rot="18000000">
          <a:off x="7312777" y="3294979"/>
          <a:ext cx="45719" cy="80111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14</xdr:col>
      <xdr:colOff>37855</xdr:colOff>
      <xdr:row>14</xdr:row>
      <xdr:rowOff>15468</xdr:rowOff>
    </xdr:from>
    <xdr:to>
      <xdr:col>14</xdr:col>
      <xdr:colOff>109418</xdr:colOff>
      <xdr:row>14</xdr:row>
      <xdr:rowOff>61187</xdr:rowOff>
    </xdr:to>
    <xdr:sp macro="" textlink="">
      <xdr:nvSpPr>
        <xdr:cNvPr id="190" name="Равнобедренный треугольник 189">
          <a:extLst>
            <a:ext uri="{FF2B5EF4-FFF2-40B4-BE49-F238E27FC236}">
              <a16:creationId xmlns:a16="http://schemas.microsoft.com/office/drawing/2014/main" id="{00000000-0008-0000-0800-0000BE000000}"/>
            </a:ext>
          </a:extLst>
        </xdr:cNvPr>
        <xdr:cNvSpPr/>
      </xdr:nvSpPr>
      <xdr:spPr>
        <a:xfrm rot="6600000">
          <a:off x="8168194" y="3701421"/>
          <a:ext cx="45719" cy="71563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10</xdr:col>
      <xdr:colOff>73269</xdr:colOff>
      <xdr:row>10</xdr:row>
      <xdr:rowOff>39078</xdr:rowOff>
    </xdr:from>
    <xdr:to>
      <xdr:col>11</xdr:col>
      <xdr:colOff>55458</xdr:colOff>
      <xdr:row>10</xdr:row>
      <xdr:rowOff>39078</xdr:rowOff>
    </xdr:to>
    <xdr:cxnSp macro="">
      <xdr:nvCxnSpPr>
        <xdr:cNvPr id="191" name="Прямая соединительная линия 190">
          <a:extLst>
            <a:ext uri="{FF2B5EF4-FFF2-40B4-BE49-F238E27FC236}">
              <a16:creationId xmlns:a16="http://schemas.microsoft.com/office/drawing/2014/main" id="{00000000-0008-0000-0800-0000BF000000}"/>
            </a:ext>
          </a:extLst>
        </xdr:cNvPr>
        <xdr:cNvCxnSpPr/>
      </xdr:nvCxnSpPr>
      <xdr:spPr>
        <a:xfrm flipH="1">
          <a:off x="5772394" y="6270016"/>
          <a:ext cx="339377" cy="0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63500</xdr:colOff>
      <xdr:row>8</xdr:row>
      <xdr:rowOff>4885</xdr:rowOff>
    </xdr:from>
    <xdr:to>
      <xdr:col>11</xdr:col>
      <xdr:colOff>45689</xdr:colOff>
      <xdr:row>8</xdr:row>
      <xdr:rowOff>4885</xdr:rowOff>
    </xdr:to>
    <xdr:cxnSp macro="">
      <xdr:nvCxnSpPr>
        <xdr:cNvPr id="192" name="Прямая соединительная линия 191">
          <a:extLst>
            <a:ext uri="{FF2B5EF4-FFF2-40B4-BE49-F238E27FC236}">
              <a16:creationId xmlns:a16="http://schemas.microsoft.com/office/drawing/2014/main" id="{00000000-0008-0000-0800-0000C0000000}"/>
            </a:ext>
          </a:extLst>
        </xdr:cNvPr>
        <xdr:cNvCxnSpPr/>
      </xdr:nvCxnSpPr>
      <xdr:spPr>
        <a:xfrm flipH="1">
          <a:off x="5762625" y="5807198"/>
          <a:ext cx="339377" cy="0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83039</xdr:colOff>
      <xdr:row>8</xdr:row>
      <xdr:rowOff>0</xdr:rowOff>
    </xdr:from>
    <xdr:to>
      <xdr:col>10</xdr:col>
      <xdr:colOff>84332</xdr:colOff>
      <xdr:row>10</xdr:row>
      <xdr:rowOff>45088</xdr:rowOff>
    </xdr:to>
    <xdr:cxnSp macro="">
      <xdr:nvCxnSpPr>
        <xdr:cNvPr id="193" name="Прямая соединительная линия 192">
          <a:extLst>
            <a:ext uri="{FF2B5EF4-FFF2-40B4-BE49-F238E27FC236}">
              <a16:creationId xmlns:a16="http://schemas.microsoft.com/office/drawing/2014/main" id="{00000000-0008-0000-0800-0000C1000000}"/>
            </a:ext>
          </a:extLst>
        </xdr:cNvPr>
        <xdr:cNvCxnSpPr/>
      </xdr:nvCxnSpPr>
      <xdr:spPr>
        <a:xfrm flipV="1">
          <a:off x="5782164" y="5802313"/>
          <a:ext cx="1293" cy="473713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68385</xdr:colOff>
      <xdr:row>9</xdr:row>
      <xdr:rowOff>180730</xdr:rowOff>
    </xdr:from>
    <xdr:to>
      <xdr:col>10</xdr:col>
      <xdr:colOff>105004</xdr:colOff>
      <xdr:row>10</xdr:row>
      <xdr:rowOff>39203</xdr:rowOff>
    </xdr:to>
    <xdr:sp macro="" textlink="">
      <xdr:nvSpPr>
        <xdr:cNvPr id="194" name="Равнобедренный треугольник 193">
          <a:extLst>
            <a:ext uri="{FF2B5EF4-FFF2-40B4-BE49-F238E27FC236}">
              <a16:creationId xmlns:a16="http://schemas.microsoft.com/office/drawing/2014/main" id="{00000000-0008-0000-0800-0000C2000000}"/>
            </a:ext>
          </a:extLst>
        </xdr:cNvPr>
        <xdr:cNvSpPr/>
      </xdr:nvSpPr>
      <xdr:spPr>
        <a:xfrm rot="10800000">
          <a:off x="5767510" y="6197355"/>
          <a:ext cx="36619" cy="72786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10</xdr:col>
      <xdr:colOff>68385</xdr:colOff>
      <xdr:row>8</xdr:row>
      <xdr:rowOff>9769</xdr:rowOff>
    </xdr:from>
    <xdr:to>
      <xdr:col>10</xdr:col>
      <xdr:colOff>105004</xdr:colOff>
      <xdr:row>8</xdr:row>
      <xdr:rowOff>81332</xdr:rowOff>
    </xdr:to>
    <xdr:sp macro="" textlink="">
      <xdr:nvSpPr>
        <xdr:cNvPr id="195" name="Равнобедренный треугольник 194">
          <a:extLst>
            <a:ext uri="{FF2B5EF4-FFF2-40B4-BE49-F238E27FC236}">
              <a16:creationId xmlns:a16="http://schemas.microsoft.com/office/drawing/2014/main" id="{00000000-0008-0000-0800-0000C3000000}"/>
            </a:ext>
          </a:extLst>
        </xdr:cNvPr>
        <xdr:cNvSpPr/>
      </xdr:nvSpPr>
      <xdr:spPr>
        <a:xfrm>
          <a:off x="5767510" y="5812082"/>
          <a:ext cx="36619" cy="71563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oneCellAnchor>
    <xdr:from>
      <xdr:col>8</xdr:col>
      <xdr:colOff>23814</xdr:colOff>
      <xdr:row>26</xdr:row>
      <xdr:rowOff>277814</xdr:rowOff>
    </xdr:from>
    <xdr:ext cx="4626428" cy="371929"/>
    <xdr:sp macro="" textlink="">
      <xdr:nvSpPr>
        <xdr:cNvPr id="205" name="Прямоугольник 204">
          <a:extLst>
            <a:ext uri="{FF2B5EF4-FFF2-40B4-BE49-F238E27FC236}">
              <a16:creationId xmlns:a16="http://schemas.microsoft.com/office/drawing/2014/main" id="{00000000-0008-0000-0800-0000CD000000}"/>
            </a:ext>
          </a:extLst>
        </xdr:cNvPr>
        <xdr:cNvSpPr/>
      </xdr:nvSpPr>
      <xdr:spPr>
        <a:xfrm>
          <a:off x="6080127" y="7540627"/>
          <a:ext cx="4626428" cy="371929"/>
        </a:xfrm>
        <a:prstGeom prst="rect">
          <a:avLst/>
        </a:prstGeom>
        <a:noFill/>
      </xdr:spPr>
      <xdr:txBody>
        <a:bodyPr wrap="none" lIns="91440" tIns="45720" rIns="91440" bIns="45720">
          <a:noAutofit/>
        </a:bodyPr>
        <a:lstStyle/>
        <a:p>
          <a:r>
            <a:rPr lang="ru-RU" sz="1800" b="1" i="0" baseline="0">
              <a:latin typeface="+mn-lt"/>
              <a:ea typeface="+mn-ea"/>
              <a:cs typeface="+mn-cs"/>
            </a:rPr>
            <a:t>+ Дополнительно вал синхронизации</a:t>
          </a:r>
        </a:p>
      </xdr:txBody>
    </xdr:sp>
    <xdr:clientData/>
  </xdr:one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5" Type="http://schemas.openxmlformats.org/officeDocument/2006/relationships/ctrlProp" Target="../ctrlProps/ctrlProp42.xml"/><Relationship Id="rId4" Type="http://schemas.openxmlformats.org/officeDocument/2006/relationships/ctrlProp" Target="../ctrlProps/ctrlProp41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5" Type="http://schemas.openxmlformats.org/officeDocument/2006/relationships/ctrlProp" Target="../ctrlProps/ctrlProp44.xml"/><Relationship Id="rId4" Type="http://schemas.openxmlformats.org/officeDocument/2006/relationships/ctrlProp" Target="../ctrlProps/ctrlProp43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5" Type="http://schemas.openxmlformats.org/officeDocument/2006/relationships/ctrlProp" Target="../ctrlProps/ctrlProp46.xml"/><Relationship Id="rId4" Type="http://schemas.openxmlformats.org/officeDocument/2006/relationships/ctrlProp" Target="../ctrlProps/ctrlProp45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4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6" Type="http://schemas.openxmlformats.org/officeDocument/2006/relationships/ctrlProp" Target="../ctrlProps/ctrlProp3.xml"/><Relationship Id="rId11" Type="http://schemas.openxmlformats.org/officeDocument/2006/relationships/ctrlProp" Target="../ctrlProps/ctrlProp8.xml"/><Relationship Id="rId5" Type="http://schemas.openxmlformats.org/officeDocument/2006/relationships/ctrlProp" Target="../ctrlProps/ctrlProp2.xml"/><Relationship Id="rId10" Type="http://schemas.openxmlformats.org/officeDocument/2006/relationships/ctrlProp" Target="../ctrlProps/ctrlProp7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3.xml"/><Relationship Id="rId3" Type="http://schemas.openxmlformats.org/officeDocument/2006/relationships/vmlDrawing" Target="../drawings/vmlDrawing2.vml"/><Relationship Id="rId7" Type="http://schemas.openxmlformats.org/officeDocument/2006/relationships/ctrlProp" Target="../ctrlProps/ctrlProp12.xml"/><Relationship Id="rId12" Type="http://schemas.openxmlformats.org/officeDocument/2006/relationships/ctrlProp" Target="../ctrlProps/ctrlProp17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6" Type="http://schemas.openxmlformats.org/officeDocument/2006/relationships/ctrlProp" Target="../ctrlProps/ctrlProp11.xml"/><Relationship Id="rId11" Type="http://schemas.openxmlformats.org/officeDocument/2006/relationships/ctrlProp" Target="../ctrlProps/ctrlProp16.xml"/><Relationship Id="rId5" Type="http://schemas.openxmlformats.org/officeDocument/2006/relationships/ctrlProp" Target="../ctrlProps/ctrlProp10.xml"/><Relationship Id="rId10" Type="http://schemas.openxmlformats.org/officeDocument/2006/relationships/ctrlProp" Target="../ctrlProps/ctrlProp15.xml"/><Relationship Id="rId4" Type="http://schemas.openxmlformats.org/officeDocument/2006/relationships/ctrlProp" Target="../ctrlProps/ctrlProp9.xml"/><Relationship Id="rId9" Type="http://schemas.openxmlformats.org/officeDocument/2006/relationships/ctrlProp" Target="../ctrlProps/ctrlProp14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22.xml"/><Relationship Id="rId3" Type="http://schemas.openxmlformats.org/officeDocument/2006/relationships/vmlDrawing" Target="../drawings/vmlDrawing3.vml"/><Relationship Id="rId7" Type="http://schemas.openxmlformats.org/officeDocument/2006/relationships/ctrlProp" Target="../ctrlProps/ctrlProp21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ctrlProp" Target="../ctrlProps/ctrlProp20.xml"/><Relationship Id="rId11" Type="http://schemas.openxmlformats.org/officeDocument/2006/relationships/ctrlProp" Target="../ctrlProps/ctrlProp25.xml"/><Relationship Id="rId5" Type="http://schemas.openxmlformats.org/officeDocument/2006/relationships/ctrlProp" Target="../ctrlProps/ctrlProp19.xml"/><Relationship Id="rId10" Type="http://schemas.openxmlformats.org/officeDocument/2006/relationships/ctrlProp" Target="../ctrlProps/ctrlProp24.xml"/><Relationship Id="rId4" Type="http://schemas.openxmlformats.org/officeDocument/2006/relationships/ctrlProp" Target="../ctrlProps/ctrlProp18.xml"/><Relationship Id="rId9" Type="http://schemas.openxmlformats.org/officeDocument/2006/relationships/ctrlProp" Target="../ctrlProps/ctrlProp23.xml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30.xml"/><Relationship Id="rId3" Type="http://schemas.openxmlformats.org/officeDocument/2006/relationships/vmlDrawing" Target="../drawings/vmlDrawing4.vml"/><Relationship Id="rId7" Type="http://schemas.openxmlformats.org/officeDocument/2006/relationships/ctrlProp" Target="../ctrlProps/ctrlProp29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ctrlProp" Target="../ctrlProps/ctrlProp28.xml"/><Relationship Id="rId5" Type="http://schemas.openxmlformats.org/officeDocument/2006/relationships/ctrlProp" Target="../ctrlProps/ctrlProp27.xml"/><Relationship Id="rId4" Type="http://schemas.openxmlformats.org/officeDocument/2006/relationships/ctrlProp" Target="../ctrlProps/ctrlProp26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ctrlProp" Target="../ctrlProps/ctrlProp33.xml"/><Relationship Id="rId5" Type="http://schemas.openxmlformats.org/officeDocument/2006/relationships/ctrlProp" Target="../ctrlProps/ctrlProp32.xml"/><Relationship Id="rId4" Type="http://schemas.openxmlformats.org/officeDocument/2006/relationships/ctrlProp" Target="../ctrlProps/ctrlProp31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7" Type="http://schemas.openxmlformats.org/officeDocument/2006/relationships/ctrlProp" Target="../ctrlProps/ctrlProp37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ctrlProp" Target="../ctrlProps/ctrlProp36.xml"/><Relationship Id="rId5" Type="http://schemas.openxmlformats.org/officeDocument/2006/relationships/ctrlProp" Target="../ctrlProps/ctrlProp35.xml"/><Relationship Id="rId4" Type="http://schemas.openxmlformats.org/officeDocument/2006/relationships/ctrlProp" Target="../ctrlProps/ctrlProp34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ctrlProp" Target="../ctrlProps/ctrlProp40.xml"/><Relationship Id="rId5" Type="http://schemas.openxmlformats.org/officeDocument/2006/relationships/ctrlProp" Target="../ctrlProps/ctrlProp39.xml"/><Relationship Id="rId4" Type="http://schemas.openxmlformats.org/officeDocument/2006/relationships/ctrlProp" Target="../ctrlProps/ctrlProp3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Лист4">
    <tabColor rgb="FFFF0000"/>
  </sheetPr>
  <dimension ref="A1:B4310"/>
  <sheetViews>
    <sheetView workbookViewId="0">
      <selection activeCell="H10" sqref="H10"/>
    </sheetView>
  </sheetViews>
  <sheetFormatPr defaultColWidth="9.1796875" defaultRowHeight="14.5"/>
  <cols>
    <col min="1" max="1" width="9.1796875" style="52" customWidth="1"/>
    <col min="2" max="2" width="81.1796875" style="19" bestFit="1" customWidth="1"/>
    <col min="3" max="16384" width="9.1796875" style="19"/>
  </cols>
  <sheetData>
    <row r="1" spans="1:2" s="18" customFormat="1" ht="21.5" thickBot="1">
      <c r="A1" s="17" t="s">
        <v>41</v>
      </c>
      <c r="B1" s="16" t="s">
        <v>42</v>
      </c>
    </row>
    <row r="2" spans="1:2" s="18" customFormat="1">
      <c r="A2" s="271">
        <v>9071205</v>
      </c>
      <c r="B2" s="274" t="s">
        <v>43</v>
      </c>
    </row>
    <row r="3" spans="1:2" s="18" customFormat="1">
      <c r="A3" s="271">
        <v>9071206</v>
      </c>
      <c r="B3" s="274" t="s">
        <v>44</v>
      </c>
    </row>
    <row r="4" spans="1:2" s="18" customFormat="1">
      <c r="A4" s="271">
        <v>9071207</v>
      </c>
      <c r="B4" s="274" t="s">
        <v>45</v>
      </c>
    </row>
    <row r="5" spans="1:2" s="18" customFormat="1">
      <c r="A5" s="271">
        <v>9071208</v>
      </c>
      <c r="B5" s="274" t="s">
        <v>46</v>
      </c>
    </row>
    <row r="6" spans="1:2" s="18" customFormat="1">
      <c r="A6" s="271">
        <v>9073609</v>
      </c>
      <c r="B6" s="274" t="s">
        <v>3127</v>
      </c>
    </row>
    <row r="7" spans="1:2" s="18" customFormat="1">
      <c r="A7" s="271">
        <v>9073610</v>
      </c>
      <c r="B7" s="274" t="s">
        <v>3128</v>
      </c>
    </row>
    <row r="8" spans="1:2" s="18" customFormat="1">
      <c r="A8" s="271">
        <v>9071313</v>
      </c>
      <c r="B8" s="274" t="s">
        <v>47</v>
      </c>
    </row>
    <row r="9" spans="1:2" s="18" customFormat="1">
      <c r="A9" s="271">
        <v>9073663</v>
      </c>
      <c r="B9" s="274" t="s">
        <v>48</v>
      </c>
    </row>
    <row r="10" spans="1:2" s="18" customFormat="1">
      <c r="A10" s="271">
        <v>9071314</v>
      </c>
      <c r="B10" s="274" t="s">
        <v>48</v>
      </c>
    </row>
    <row r="11" spans="1:2" s="18" customFormat="1">
      <c r="A11" s="271">
        <v>9073664</v>
      </c>
      <c r="B11" s="274" t="s">
        <v>49</v>
      </c>
    </row>
    <row r="12" spans="1:2" s="18" customFormat="1">
      <c r="A12" s="271">
        <v>9090260</v>
      </c>
      <c r="B12" s="274" t="s">
        <v>50</v>
      </c>
    </row>
    <row r="13" spans="1:2" s="18" customFormat="1">
      <c r="A13" s="271">
        <v>9090270</v>
      </c>
      <c r="B13" s="274" t="s">
        <v>51</v>
      </c>
    </row>
    <row r="14" spans="1:2" s="18" customFormat="1">
      <c r="A14" s="271">
        <v>9090280</v>
      </c>
      <c r="B14" s="274" t="s">
        <v>52</v>
      </c>
    </row>
    <row r="15" spans="1:2" s="18" customFormat="1">
      <c r="A15" s="271">
        <v>9090261</v>
      </c>
      <c r="B15" s="274" t="s">
        <v>53</v>
      </c>
    </row>
    <row r="16" spans="1:2" s="18" customFormat="1">
      <c r="A16" s="271">
        <v>9091411</v>
      </c>
      <c r="B16" s="274" t="s">
        <v>3129</v>
      </c>
    </row>
    <row r="17" spans="1:2" s="18" customFormat="1">
      <c r="A17" s="271">
        <v>9091421</v>
      </c>
      <c r="B17" s="274" t="s">
        <v>3130</v>
      </c>
    </row>
    <row r="18" spans="1:2" s="18" customFormat="1">
      <c r="A18" s="271">
        <v>9091580</v>
      </c>
      <c r="B18" s="274" t="s">
        <v>54</v>
      </c>
    </row>
    <row r="19" spans="1:2" s="18" customFormat="1">
      <c r="A19" s="271">
        <v>9091590</v>
      </c>
      <c r="B19" s="274" t="s">
        <v>3131</v>
      </c>
    </row>
    <row r="20" spans="1:2" s="18" customFormat="1">
      <c r="A20" s="271">
        <v>9091600</v>
      </c>
      <c r="B20" s="274" t="s">
        <v>3132</v>
      </c>
    </row>
    <row r="21" spans="1:2" s="18" customFormat="1">
      <c r="A21" s="271">
        <v>9094270</v>
      </c>
      <c r="B21" s="274" t="s">
        <v>55</v>
      </c>
    </row>
    <row r="22" spans="1:2" s="18" customFormat="1">
      <c r="A22" s="271">
        <v>9094280</v>
      </c>
      <c r="B22" s="274" t="s">
        <v>56</v>
      </c>
    </row>
    <row r="23" spans="1:2" s="18" customFormat="1">
      <c r="A23" s="271">
        <v>9094290</v>
      </c>
      <c r="B23" s="274" t="s">
        <v>57</v>
      </c>
    </row>
    <row r="24" spans="1:2" s="18" customFormat="1">
      <c r="A24" s="271">
        <v>9094271</v>
      </c>
      <c r="B24" s="274" t="s">
        <v>58</v>
      </c>
    </row>
    <row r="25" spans="1:2" s="18" customFormat="1">
      <c r="A25" s="271">
        <v>9094281</v>
      </c>
      <c r="B25" s="274" t="s">
        <v>3133</v>
      </c>
    </row>
    <row r="26" spans="1:2" s="18" customFormat="1">
      <c r="A26" s="271">
        <v>9094291</v>
      </c>
      <c r="B26" s="274" t="s">
        <v>3134</v>
      </c>
    </row>
    <row r="27" spans="1:2" s="18" customFormat="1">
      <c r="A27" s="271">
        <v>9094450</v>
      </c>
      <c r="B27" s="274" t="s">
        <v>3135</v>
      </c>
    </row>
    <row r="28" spans="1:2" s="18" customFormat="1">
      <c r="A28" s="271">
        <v>9094460</v>
      </c>
      <c r="B28" s="274" t="s">
        <v>3136</v>
      </c>
    </row>
    <row r="29" spans="1:2" s="18" customFormat="1">
      <c r="A29" s="271">
        <v>9094470</v>
      </c>
      <c r="B29" s="274" t="s">
        <v>3137</v>
      </c>
    </row>
    <row r="30" spans="1:2" s="18" customFormat="1">
      <c r="A30" s="271">
        <v>9099540</v>
      </c>
      <c r="B30" s="274" t="s">
        <v>59</v>
      </c>
    </row>
    <row r="31" spans="1:2" s="18" customFormat="1">
      <c r="A31" s="271">
        <v>9099550</v>
      </c>
      <c r="B31" s="274" t="s">
        <v>60</v>
      </c>
    </row>
    <row r="32" spans="1:2" s="18" customFormat="1">
      <c r="A32" s="271">
        <v>9099541</v>
      </c>
      <c r="B32" s="274" t="s">
        <v>61</v>
      </c>
    </row>
    <row r="33" spans="1:2" s="18" customFormat="1">
      <c r="A33" s="271">
        <v>9099551</v>
      </c>
      <c r="B33" s="274" t="s">
        <v>3138</v>
      </c>
    </row>
    <row r="34" spans="1:2" s="18" customFormat="1">
      <c r="A34" s="271">
        <v>9099660</v>
      </c>
      <c r="B34" s="274" t="s">
        <v>4175</v>
      </c>
    </row>
    <row r="35" spans="1:2" s="18" customFormat="1">
      <c r="A35" s="271">
        <v>9099670</v>
      </c>
      <c r="B35" s="274" t="s">
        <v>4215</v>
      </c>
    </row>
    <row r="36" spans="1:2" s="18" customFormat="1">
      <c r="A36" s="271">
        <v>9088016</v>
      </c>
      <c r="B36" s="274" t="s">
        <v>62</v>
      </c>
    </row>
    <row r="37" spans="1:2" s="18" customFormat="1">
      <c r="A37" s="271">
        <v>9088017</v>
      </c>
      <c r="B37" s="274" t="s">
        <v>63</v>
      </c>
    </row>
    <row r="38" spans="1:2" s="18" customFormat="1">
      <c r="A38" s="271">
        <v>9088034</v>
      </c>
      <c r="B38" s="274" t="s">
        <v>64</v>
      </c>
    </row>
    <row r="39" spans="1:2" s="18" customFormat="1">
      <c r="A39" s="271">
        <v>9088035</v>
      </c>
      <c r="B39" s="274" t="s">
        <v>3139</v>
      </c>
    </row>
    <row r="40" spans="1:2" s="18" customFormat="1">
      <c r="A40" s="271">
        <v>9088176</v>
      </c>
      <c r="B40" s="274" t="s">
        <v>65</v>
      </c>
    </row>
    <row r="41" spans="1:2" s="18" customFormat="1">
      <c r="A41" s="271">
        <v>9088177</v>
      </c>
      <c r="B41" s="274" t="s">
        <v>3140</v>
      </c>
    </row>
    <row r="42" spans="1:2" s="18" customFormat="1">
      <c r="A42" s="271">
        <v>9088019</v>
      </c>
      <c r="B42" s="274" t="s">
        <v>66</v>
      </c>
    </row>
    <row r="43" spans="1:2" s="18" customFormat="1">
      <c r="A43" s="271">
        <v>9088020</v>
      </c>
      <c r="B43" s="274" t="s">
        <v>67</v>
      </c>
    </row>
    <row r="44" spans="1:2" s="18" customFormat="1">
      <c r="A44" s="271">
        <v>9088037</v>
      </c>
      <c r="B44" s="274" t="s">
        <v>68</v>
      </c>
    </row>
    <row r="45" spans="1:2" s="18" customFormat="1">
      <c r="A45" s="271">
        <v>9088038</v>
      </c>
      <c r="B45" s="274" t="s">
        <v>3141</v>
      </c>
    </row>
    <row r="46" spans="1:2" s="18" customFormat="1">
      <c r="A46" s="271">
        <v>9088179</v>
      </c>
      <c r="B46" s="274" t="s">
        <v>69</v>
      </c>
    </row>
    <row r="47" spans="1:2" s="18" customFormat="1">
      <c r="A47" s="271">
        <v>9088180</v>
      </c>
      <c r="B47" s="274" t="s">
        <v>70</v>
      </c>
    </row>
    <row r="48" spans="1:2" s="18" customFormat="1">
      <c r="A48" s="271">
        <v>9088021</v>
      </c>
      <c r="B48" s="274" t="s">
        <v>71</v>
      </c>
    </row>
    <row r="49" spans="1:2" s="18" customFormat="1">
      <c r="A49" s="271">
        <v>9088039</v>
      </c>
      <c r="B49" s="274" t="s">
        <v>72</v>
      </c>
    </row>
    <row r="50" spans="1:2" s="18" customFormat="1">
      <c r="A50" s="271">
        <v>9088181</v>
      </c>
      <c r="B50" s="274" t="s">
        <v>73</v>
      </c>
    </row>
    <row r="51" spans="1:2" s="18" customFormat="1">
      <c r="A51" s="271">
        <v>9072524</v>
      </c>
      <c r="B51" s="274" t="s">
        <v>74</v>
      </c>
    </row>
    <row r="52" spans="1:2" s="18" customFormat="1">
      <c r="A52" s="271">
        <v>9072525</v>
      </c>
      <c r="B52" s="274" t="s">
        <v>3142</v>
      </c>
    </row>
    <row r="53" spans="1:2" s="18" customFormat="1">
      <c r="A53" s="271">
        <v>9072526</v>
      </c>
      <c r="B53" s="274" t="s">
        <v>75</v>
      </c>
    </row>
    <row r="54" spans="1:2" s="18" customFormat="1">
      <c r="A54" s="271">
        <v>9072530</v>
      </c>
      <c r="B54" s="274" t="s">
        <v>4216</v>
      </c>
    </row>
    <row r="55" spans="1:2" s="18" customFormat="1">
      <c r="A55" s="271">
        <v>9090109</v>
      </c>
      <c r="B55" s="274" t="s">
        <v>76</v>
      </c>
    </row>
    <row r="56" spans="1:2" s="18" customFormat="1">
      <c r="A56" s="271">
        <v>9090110</v>
      </c>
      <c r="B56" s="274" t="s">
        <v>77</v>
      </c>
    </row>
    <row r="57" spans="1:2" s="18" customFormat="1">
      <c r="A57" s="271">
        <v>9091738</v>
      </c>
      <c r="B57" s="274" t="s">
        <v>4217</v>
      </c>
    </row>
    <row r="58" spans="1:2" s="18" customFormat="1">
      <c r="A58" s="271">
        <v>9117734</v>
      </c>
      <c r="B58" s="274" t="s">
        <v>4217</v>
      </c>
    </row>
    <row r="59" spans="1:2" s="18" customFormat="1">
      <c r="A59" s="271">
        <v>9091739</v>
      </c>
      <c r="B59" s="274" t="s">
        <v>138</v>
      </c>
    </row>
    <row r="60" spans="1:2" s="18" customFormat="1">
      <c r="A60" s="271">
        <v>9091740</v>
      </c>
      <c r="B60" s="274" t="s">
        <v>4218</v>
      </c>
    </row>
    <row r="61" spans="1:2" s="18" customFormat="1">
      <c r="A61" s="271">
        <v>9091741</v>
      </c>
      <c r="B61" s="274" t="s">
        <v>4219</v>
      </c>
    </row>
    <row r="62" spans="1:2" s="18" customFormat="1">
      <c r="A62" s="271">
        <v>9091742</v>
      </c>
      <c r="B62" s="274" t="s">
        <v>3143</v>
      </c>
    </row>
    <row r="63" spans="1:2" s="18" customFormat="1">
      <c r="A63" s="271">
        <v>9091743</v>
      </c>
      <c r="B63" s="274" t="s">
        <v>4220</v>
      </c>
    </row>
    <row r="64" spans="1:2" s="18" customFormat="1">
      <c r="A64" s="271">
        <v>9091753</v>
      </c>
      <c r="B64" s="274" t="s">
        <v>4221</v>
      </c>
    </row>
    <row r="65" spans="1:2" s="18" customFormat="1">
      <c r="A65" s="271">
        <v>9091755</v>
      </c>
      <c r="B65" s="274" t="s">
        <v>3144</v>
      </c>
    </row>
    <row r="66" spans="1:2" s="18" customFormat="1">
      <c r="A66" s="271">
        <v>9091756</v>
      </c>
      <c r="B66" s="274" t="s">
        <v>4222</v>
      </c>
    </row>
    <row r="67" spans="1:2" s="18" customFormat="1">
      <c r="A67" s="271">
        <v>9091758</v>
      </c>
      <c r="B67" s="274" t="s">
        <v>4223</v>
      </c>
    </row>
    <row r="68" spans="1:2" s="18" customFormat="1">
      <c r="A68" s="271">
        <v>9091759</v>
      </c>
      <c r="B68" s="274" t="s">
        <v>3145</v>
      </c>
    </row>
    <row r="69" spans="1:2" s="18" customFormat="1">
      <c r="A69" s="271">
        <v>9091760</v>
      </c>
      <c r="B69" s="274" t="s">
        <v>4224</v>
      </c>
    </row>
    <row r="70" spans="1:2" s="18" customFormat="1">
      <c r="A70" s="271">
        <v>9091761</v>
      </c>
      <c r="B70" s="274" t="s">
        <v>4225</v>
      </c>
    </row>
    <row r="71" spans="1:2" s="18" customFormat="1">
      <c r="A71" s="271">
        <v>9091762</v>
      </c>
      <c r="B71" s="274" t="s">
        <v>3146</v>
      </c>
    </row>
    <row r="72" spans="1:2" s="18" customFormat="1">
      <c r="A72" s="271">
        <v>9091763</v>
      </c>
      <c r="B72" s="274" t="s">
        <v>4226</v>
      </c>
    </row>
    <row r="73" spans="1:2" s="18" customFormat="1">
      <c r="A73" s="271">
        <v>9091764</v>
      </c>
      <c r="B73" s="274" t="s">
        <v>4227</v>
      </c>
    </row>
    <row r="74" spans="1:2" s="18" customFormat="1">
      <c r="A74" s="271">
        <v>9091765</v>
      </c>
      <c r="B74" s="274" t="s">
        <v>3147</v>
      </c>
    </row>
    <row r="75" spans="1:2" s="18" customFormat="1">
      <c r="A75" s="271">
        <v>9091766</v>
      </c>
      <c r="B75" s="274" t="s">
        <v>4228</v>
      </c>
    </row>
    <row r="76" spans="1:2" s="18" customFormat="1">
      <c r="A76" s="271">
        <v>9091767</v>
      </c>
      <c r="B76" s="274" t="s">
        <v>4229</v>
      </c>
    </row>
    <row r="77" spans="1:2" s="18" customFormat="1">
      <c r="A77" s="271">
        <v>9091768</v>
      </c>
      <c r="B77" s="274" t="s">
        <v>139</v>
      </c>
    </row>
    <row r="78" spans="1:2" s="18" customFormat="1">
      <c r="A78" s="271">
        <v>9091769</v>
      </c>
      <c r="B78" s="274" t="s">
        <v>4230</v>
      </c>
    </row>
    <row r="79" spans="1:2" s="18" customFormat="1">
      <c r="A79" s="271">
        <v>9091770</v>
      </c>
      <c r="B79" s="274" t="s">
        <v>3148</v>
      </c>
    </row>
    <row r="80" spans="1:2" s="18" customFormat="1">
      <c r="A80" s="271">
        <v>9091745</v>
      </c>
      <c r="B80" s="274" t="s">
        <v>4231</v>
      </c>
    </row>
    <row r="81" spans="1:2" s="18" customFormat="1">
      <c r="A81" s="271">
        <v>9091749</v>
      </c>
      <c r="B81" s="274" t="s">
        <v>4232</v>
      </c>
    </row>
    <row r="82" spans="1:2" s="18" customFormat="1">
      <c r="A82" s="271">
        <v>9091746</v>
      </c>
      <c r="B82" s="274" t="s">
        <v>4233</v>
      </c>
    </row>
    <row r="83" spans="1:2" s="18" customFormat="1">
      <c r="A83" s="271">
        <v>9091747</v>
      </c>
      <c r="B83" s="274" t="s">
        <v>4234</v>
      </c>
    </row>
    <row r="84" spans="1:2" s="18" customFormat="1">
      <c r="A84" s="271">
        <v>9091750</v>
      </c>
      <c r="B84" s="274" t="s">
        <v>4235</v>
      </c>
    </row>
    <row r="85" spans="1:2" s="18" customFormat="1">
      <c r="A85" s="271">
        <v>9091751</v>
      </c>
      <c r="B85" s="274" t="s">
        <v>4236</v>
      </c>
    </row>
    <row r="86" spans="1:2" s="18" customFormat="1">
      <c r="A86" s="271">
        <v>9091748</v>
      </c>
      <c r="B86" s="274" t="s">
        <v>4237</v>
      </c>
    </row>
    <row r="87" spans="1:2" s="18" customFormat="1">
      <c r="A87" s="271">
        <v>9091752</v>
      </c>
      <c r="B87" s="274" t="s">
        <v>4238</v>
      </c>
    </row>
    <row r="88" spans="1:2" s="18" customFormat="1">
      <c r="A88" s="271">
        <v>9091744</v>
      </c>
      <c r="B88" s="274" t="s">
        <v>4239</v>
      </c>
    </row>
    <row r="89" spans="1:2" s="18" customFormat="1">
      <c r="A89" s="271">
        <v>9116394</v>
      </c>
      <c r="B89" s="274" t="s">
        <v>4240</v>
      </c>
    </row>
    <row r="90" spans="1:2" s="18" customFormat="1">
      <c r="A90" s="271">
        <v>1029518</v>
      </c>
      <c r="B90" s="274" t="s">
        <v>154</v>
      </c>
    </row>
    <row r="91" spans="1:2" s="18" customFormat="1">
      <c r="A91" s="271">
        <v>1030620</v>
      </c>
      <c r="B91" s="274" t="s">
        <v>155</v>
      </c>
    </row>
    <row r="92" spans="1:2" s="18" customFormat="1">
      <c r="A92" s="271">
        <v>1030922</v>
      </c>
      <c r="B92" s="274" t="s">
        <v>156</v>
      </c>
    </row>
    <row r="93" spans="1:2" s="18" customFormat="1">
      <c r="A93" s="271">
        <v>1029520</v>
      </c>
      <c r="B93" s="274" t="s">
        <v>157</v>
      </c>
    </row>
    <row r="94" spans="1:2" s="18" customFormat="1">
      <c r="A94" s="271">
        <v>9075105</v>
      </c>
      <c r="B94" s="274" t="s">
        <v>3154</v>
      </c>
    </row>
    <row r="95" spans="1:2" s="18" customFormat="1">
      <c r="A95" s="271">
        <v>9075121</v>
      </c>
      <c r="B95" s="274" t="s">
        <v>3155</v>
      </c>
    </row>
    <row r="96" spans="1:2" s="18" customFormat="1">
      <c r="A96" s="271">
        <v>9005604</v>
      </c>
      <c r="B96" s="274" t="s">
        <v>158</v>
      </c>
    </row>
    <row r="97" spans="1:2" s="18" customFormat="1">
      <c r="A97" s="271">
        <v>9043362</v>
      </c>
      <c r="B97" s="274" t="s">
        <v>159</v>
      </c>
    </row>
    <row r="98" spans="1:2" s="18" customFormat="1">
      <c r="A98" s="271">
        <v>9042878</v>
      </c>
      <c r="B98" s="274" t="s">
        <v>160</v>
      </c>
    </row>
    <row r="99" spans="1:2" s="18" customFormat="1">
      <c r="A99" s="271">
        <v>1058365</v>
      </c>
      <c r="B99" s="274" t="s">
        <v>161</v>
      </c>
    </row>
    <row r="100" spans="1:2" s="18" customFormat="1">
      <c r="A100" s="271">
        <v>1058366</v>
      </c>
      <c r="B100" s="274" t="s">
        <v>162</v>
      </c>
    </row>
    <row r="101" spans="1:2" s="18" customFormat="1">
      <c r="A101" s="271">
        <v>1058367</v>
      </c>
      <c r="B101" s="274" t="s">
        <v>163</v>
      </c>
    </row>
    <row r="102" spans="1:2" s="18" customFormat="1">
      <c r="A102" s="271">
        <v>9043444</v>
      </c>
      <c r="B102" s="274" t="s">
        <v>3156</v>
      </c>
    </row>
    <row r="103" spans="1:2" s="18" customFormat="1">
      <c r="A103" s="271">
        <v>9043445</v>
      </c>
      <c r="B103" s="274" t="s">
        <v>3157</v>
      </c>
    </row>
    <row r="104" spans="1:2" s="18" customFormat="1">
      <c r="A104" s="271">
        <v>9043446</v>
      </c>
      <c r="B104" s="274" t="s">
        <v>3158</v>
      </c>
    </row>
    <row r="105" spans="1:2" s="18" customFormat="1">
      <c r="A105" s="271">
        <v>9044850</v>
      </c>
      <c r="B105" s="274" t="s">
        <v>164</v>
      </c>
    </row>
    <row r="106" spans="1:2" s="18" customFormat="1">
      <c r="A106" s="271">
        <v>9044868</v>
      </c>
      <c r="B106" s="274" t="s">
        <v>3159</v>
      </c>
    </row>
    <row r="107" spans="1:2" s="18" customFormat="1">
      <c r="A107" s="271">
        <v>9044878</v>
      </c>
      <c r="B107" s="274" t="s">
        <v>3160</v>
      </c>
    </row>
    <row r="108" spans="1:2" s="18" customFormat="1">
      <c r="A108" s="271">
        <v>9155241</v>
      </c>
      <c r="B108" s="274" t="s">
        <v>165</v>
      </c>
    </row>
    <row r="109" spans="1:2" s="18" customFormat="1">
      <c r="A109" s="271">
        <v>9155242</v>
      </c>
      <c r="B109" s="274" t="s">
        <v>166</v>
      </c>
    </row>
    <row r="110" spans="1:2" s="18" customFormat="1">
      <c r="A110" s="271">
        <v>9155243</v>
      </c>
      <c r="B110" s="274" t="s">
        <v>167</v>
      </c>
    </row>
    <row r="111" spans="1:2" s="18" customFormat="1">
      <c r="A111" s="271">
        <v>1058545</v>
      </c>
      <c r="B111" s="274" t="s">
        <v>168</v>
      </c>
    </row>
    <row r="112" spans="1:2" s="18" customFormat="1">
      <c r="A112" s="271">
        <v>9043409</v>
      </c>
      <c r="B112" s="274" t="s">
        <v>3161</v>
      </c>
    </row>
    <row r="113" spans="1:2" s="18" customFormat="1">
      <c r="A113" s="271">
        <v>1058547</v>
      </c>
      <c r="B113" s="274" t="s">
        <v>169</v>
      </c>
    </row>
    <row r="114" spans="1:2" s="18" customFormat="1">
      <c r="A114" s="271">
        <v>9043410</v>
      </c>
      <c r="B114" s="274" t="s">
        <v>3162</v>
      </c>
    </row>
    <row r="115" spans="1:2" s="18" customFormat="1">
      <c r="A115" s="271">
        <v>9099750</v>
      </c>
      <c r="B115" s="274" t="s">
        <v>170</v>
      </c>
    </row>
    <row r="116" spans="1:2" s="18" customFormat="1">
      <c r="A116" s="271">
        <v>9099760</v>
      </c>
      <c r="B116" s="274" t="s">
        <v>3163</v>
      </c>
    </row>
    <row r="117" spans="1:2" s="18" customFormat="1">
      <c r="A117" s="271">
        <v>9099751</v>
      </c>
      <c r="B117" s="274" t="s">
        <v>3164</v>
      </c>
    </row>
    <row r="118" spans="1:2" s="18" customFormat="1">
      <c r="A118" s="271">
        <v>9099761</v>
      </c>
      <c r="B118" s="274" t="s">
        <v>3165</v>
      </c>
    </row>
    <row r="119" spans="1:2" s="18" customFormat="1">
      <c r="A119" s="271">
        <v>9099810</v>
      </c>
      <c r="B119" s="274" t="s">
        <v>3166</v>
      </c>
    </row>
    <row r="120" spans="1:2" s="18" customFormat="1">
      <c r="A120" s="271">
        <v>9099820</v>
      </c>
      <c r="B120" s="274" t="s">
        <v>3167</v>
      </c>
    </row>
    <row r="121" spans="1:2" s="18" customFormat="1">
      <c r="A121" s="271">
        <v>9043459</v>
      </c>
      <c r="B121" s="274" t="s">
        <v>171</v>
      </c>
    </row>
    <row r="122" spans="1:2" s="18" customFormat="1">
      <c r="A122" s="271">
        <v>9043462</v>
      </c>
      <c r="B122" s="274" t="s">
        <v>3168</v>
      </c>
    </row>
    <row r="123" spans="1:2" s="18" customFormat="1">
      <c r="A123" s="271">
        <v>9043460</v>
      </c>
      <c r="B123" s="274" t="s">
        <v>3169</v>
      </c>
    </row>
    <row r="124" spans="1:2" s="18" customFormat="1">
      <c r="A124" s="271">
        <v>9043463</v>
      </c>
      <c r="B124" s="274" t="s">
        <v>3170</v>
      </c>
    </row>
    <row r="125" spans="1:2" s="18" customFormat="1">
      <c r="A125" s="271">
        <v>9043465</v>
      </c>
      <c r="B125" s="274" t="s">
        <v>172</v>
      </c>
    </row>
    <row r="126" spans="1:2" s="18" customFormat="1">
      <c r="A126" s="271">
        <v>9043468</v>
      </c>
      <c r="B126" s="274" t="s">
        <v>173</v>
      </c>
    </row>
    <row r="127" spans="1:2" s="18" customFormat="1">
      <c r="A127" s="271">
        <v>9043466</v>
      </c>
      <c r="B127" s="274" t="s">
        <v>3171</v>
      </c>
    </row>
    <row r="128" spans="1:2" s="18" customFormat="1">
      <c r="A128" s="271">
        <v>9043469</v>
      </c>
      <c r="B128" s="274" t="s">
        <v>3172</v>
      </c>
    </row>
    <row r="129" spans="1:2" s="18" customFormat="1">
      <c r="A129" s="271">
        <v>9044826</v>
      </c>
      <c r="B129" s="274" t="s">
        <v>3173</v>
      </c>
    </row>
    <row r="130" spans="1:2" s="18" customFormat="1">
      <c r="A130" s="271">
        <v>9043471</v>
      </c>
      <c r="B130" s="274" t="s">
        <v>3174</v>
      </c>
    </row>
    <row r="131" spans="1:2" s="18" customFormat="1">
      <c r="A131" s="271">
        <v>9043474</v>
      </c>
      <c r="B131" s="274" t="s">
        <v>174</v>
      </c>
    </row>
    <row r="132" spans="1:2" s="18" customFormat="1">
      <c r="A132" s="271">
        <v>9043477</v>
      </c>
      <c r="B132" s="274" t="s">
        <v>175</v>
      </c>
    </row>
    <row r="133" spans="1:2" s="18" customFormat="1">
      <c r="A133" s="271">
        <v>9043472</v>
      </c>
      <c r="B133" s="274" t="s">
        <v>3175</v>
      </c>
    </row>
    <row r="134" spans="1:2" s="18" customFormat="1">
      <c r="A134" s="271">
        <v>9043475</v>
      </c>
      <c r="B134" s="274" t="s">
        <v>176</v>
      </c>
    </row>
    <row r="135" spans="1:2" s="18" customFormat="1">
      <c r="A135" s="271">
        <v>9043478</v>
      </c>
      <c r="B135" s="274" t="s">
        <v>3176</v>
      </c>
    </row>
    <row r="136" spans="1:2" s="18" customFormat="1">
      <c r="A136" s="271">
        <v>9044832</v>
      </c>
      <c r="B136" s="274" t="s">
        <v>177</v>
      </c>
    </row>
    <row r="137" spans="1:2" s="18" customFormat="1">
      <c r="A137" s="271">
        <v>9044835</v>
      </c>
      <c r="B137" s="274" t="s">
        <v>178</v>
      </c>
    </row>
    <row r="138" spans="1:2" s="18" customFormat="1">
      <c r="A138" s="271">
        <v>9044838</v>
      </c>
      <c r="B138" s="274" t="s">
        <v>3177</v>
      </c>
    </row>
    <row r="139" spans="1:2" s="18" customFormat="1">
      <c r="A139" s="271">
        <v>9044844</v>
      </c>
      <c r="B139" s="274" t="s">
        <v>179</v>
      </c>
    </row>
    <row r="140" spans="1:2" s="18" customFormat="1">
      <c r="A140" s="271">
        <v>9043480</v>
      </c>
      <c r="B140" s="274" t="s">
        <v>180</v>
      </c>
    </row>
    <row r="141" spans="1:2" s="18" customFormat="1">
      <c r="A141" s="271">
        <v>9044845</v>
      </c>
      <c r="B141" s="274" t="s">
        <v>3178</v>
      </c>
    </row>
    <row r="142" spans="1:2" s="18" customFormat="1">
      <c r="A142" s="271">
        <v>9043481</v>
      </c>
      <c r="B142" s="274" t="s">
        <v>181</v>
      </c>
    </row>
    <row r="143" spans="1:2" s="18" customFormat="1">
      <c r="A143" s="271">
        <v>9043556</v>
      </c>
      <c r="B143" s="274" t="s">
        <v>182</v>
      </c>
    </row>
    <row r="144" spans="1:2" s="18" customFormat="1">
      <c r="A144" s="271">
        <v>9044841</v>
      </c>
      <c r="B144" s="274" t="s">
        <v>183</v>
      </c>
    </row>
    <row r="145" spans="1:2" s="18" customFormat="1">
      <c r="A145" s="271">
        <v>9043417</v>
      </c>
      <c r="B145" s="274" t="s">
        <v>184</v>
      </c>
    </row>
    <row r="146" spans="1:2" s="18" customFormat="1">
      <c r="A146" s="271">
        <v>9043418</v>
      </c>
      <c r="B146" s="274" t="s">
        <v>3179</v>
      </c>
    </row>
    <row r="147" spans="1:2" s="18" customFormat="1">
      <c r="A147" s="271">
        <v>9043421</v>
      </c>
      <c r="B147" s="274" t="s">
        <v>185</v>
      </c>
    </row>
    <row r="148" spans="1:2" s="18" customFormat="1">
      <c r="A148" s="271">
        <v>9043422</v>
      </c>
      <c r="B148" s="274" t="s">
        <v>3180</v>
      </c>
    </row>
    <row r="149" spans="1:2" s="18" customFormat="1">
      <c r="A149" s="271">
        <v>9043242</v>
      </c>
      <c r="B149" s="274" t="s">
        <v>186</v>
      </c>
    </row>
    <row r="150" spans="1:2" s="18" customFormat="1">
      <c r="A150" s="271">
        <v>9043243</v>
      </c>
      <c r="B150" s="274" t="s">
        <v>3181</v>
      </c>
    </row>
    <row r="151" spans="1:2" s="18" customFormat="1">
      <c r="A151" s="271">
        <v>9043244</v>
      </c>
      <c r="B151" s="274" t="s">
        <v>3182</v>
      </c>
    </row>
    <row r="152" spans="1:2" s="18" customFormat="1">
      <c r="A152" s="271">
        <v>9043252</v>
      </c>
      <c r="B152" s="274" t="s">
        <v>187</v>
      </c>
    </row>
    <row r="153" spans="1:2" s="18" customFormat="1">
      <c r="A153" s="271">
        <v>9043253</v>
      </c>
      <c r="B153" s="274" t="s">
        <v>3183</v>
      </c>
    </row>
    <row r="154" spans="1:2" s="18" customFormat="1">
      <c r="A154" s="271">
        <v>9043254</v>
      </c>
      <c r="B154" s="274" t="s">
        <v>188</v>
      </c>
    </row>
    <row r="155" spans="1:2" s="18" customFormat="1">
      <c r="A155" s="271">
        <v>70712</v>
      </c>
      <c r="B155" s="274" t="s">
        <v>189</v>
      </c>
    </row>
    <row r="156" spans="1:2" s="18" customFormat="1">
      <c r="A156" s="271">
        <v>70051</v>
      </c>
      <c r="B156" s="274" t="s">
        <v>190</v>
      </c>
    </row>
    <row r="157" spans="1:2" s="18" customFormat="1">
      <c r="A157" s="271">
        <v>9155233</v>
      </c>
      <c r="B157" s="274" t="s">
        <v>191</v>
      </c>
    </row>
    <row r="158" spans="1:2" s="18" customFormat="1">
      <c r="A158" s="271">
        <v>9155234</v>
      </c>
      <c r="B158" s="274" t="s">
        <v>3184</v>
      </c>
    </row>
    <row r="159" spans="1:2" s="18" customFormat="1">
      <c r="A159" s="271">
        <v>9155235</v>
      </c>
      <c r="B159" s="274" t="s">
        <v>192</v>
      </c>
    </row>
    <row r="160" spans="1:2" s="18" customFormat="1">
      <c r="A160" s="271">
        <v>9071575</v>
      </c>
      <c r="B160" s="274" t="s">
        <v>78</v>
      </c>
    </row>
    <row r="161" spans="1:2" s="18" customFormat="1">
      <c r="A161" s="271">
        <v>9071576</v>
      </c>
      <c r="B161" s="274" t="s">
        <v>79</v>
      </c>
    </row>
    <row r="162" spans="1:2" s="18" customFormat="1">
      <c r="A162" s="271">
        <v>9071577</v>
      </c>
      <c r="B162" s="274" t="s">
        <v>80</v>
      </c>
    </row>
    <row r="163" spans="1:2" s="18" customFormat="1">
      <c r="A163" s="271">
        <v>9071578</v>
      </c>
      <c r="B163" s="274" t="s">
        <v>81</v>
      </c>
    </row>
    <row r="164" spans="1:2" s="18" customFormat="1">
      <c r="A164" s="271">
        <v>9075009</v>
      </c>
      <c r="B164" s="274" t="s">
        <v>3185</v>
      </c>
    </row>
    <row r="165" spans="1:2" s="18" customFormat="1">
      <c r="A165" s="271">
        <v>9071620</v>
      </c>
      <c r="B165" s="274" t="s">
        <v>82</v>
      </c>
    </row>
    <row r="166" spans="1:2" s="18" customFormat="1">
      <c r="A166" s="271">
        <v>9071622</v>
      </c>
      <c r="B166" s="274" t="s">
        <v>83</v>
      </c>
    </row>
    <row r="167" spans="1:2" s="18" customFormat="1">
      <c r="A167" s="271">
        <v>9071625</v>
      </c>
      <c r="B167" s="274" t="s">
        <v>84</v>
      </c>
    </row>
    <row r="168" spans="1:2" s="18" customFormat="1">
      <c r="A168" s="271">
        <v>9071626</v>
      </c>
      <c r="B168" s="274" t="s">
        <v>85</v>
      </c>
    </row>
    <row r="169" spans="1:2" s="18" customFormat="1">
      <c r="A169" s="271">
        <v>9071627</v>
      </c>
      <c r="B169" s="274" t="s">
        <v>86</v>
      </c>
    </row>
    <row r="170" spans="1:2" s="18" customFormat="1">
      <c r="A170" s="271">
        <v>9071628</v>
      </c>
      <c r="B170" s="274" t="s">
        <v>87</v>
      </c>
    </row>
    <row r="171" spans="1:2" s="18" customFormat="1">
      <c r="A171" s="271">
        <v>9075059</v>
      </c>
      <c r="B171" s="274" t="s">
        <v>3186</v>
      </c>
    </row>
    <row r="172" spans="1:2" s="18" customFormat="1">
      <c r="A172" s="271">
        <v>9071585</v>
      </c>
      <c r="B172" s="274" t="s">
        <v>3188</v>
      </c>
    </row>
    <row r="173" spans="1:2" s="18" customFormat="1">
      <c r="A173" s="271">
        <v>9071586</v>
      </c>
      <c r="B173" s="274" t="s">
        <v>89</v>
      </c>
    </row>
    <row r="174" spans="1:2" s="18" customFormat="1">
      <c r="A174" s="271">
        <v>9071587</v>
      </c>
      <c r="B174" s="274" t="s">
        <v>88</v>
      </c>
    </row>
    <row r="175" spans="1:2" s="18" customFormat="1">
      <c r="A175" s="271">
        <v>9071588</v>
      </c>
      <c r="B175" s="274" t="s">
        <v>3187</v>
      </c>
    </row>
    <row r="176" spans="1:2" s="18" customFormat="1">
      <c r="A176" s="271">
        <v>9088244</v>
      </c>
      <c r="B176" s="274" t="s">
        <v>90</v>
      </c>
    </row>
    <row r="177" spans="1:2" s="18" customFormat="1">
      <c r="A177" s="271">
        <v>9088245</v>
      </c>
      <c r="B177" s="274" t="s">
        <v>91</v>
      </c>
    </row>
    <row r="178" spans="1:2" s="18" customFormat="1">
      <c r="A178" s="271">
        <v>9071665</v>
      </c>
      <c r="B178" s="274" t="s">
        <v>92</v>
      </c>
    </row>
    <row r="179" spans="1:2" s="18" customFormat="1">
      <c r="A179" s="271">
        <v>9071666</v>
      </c>
      <c r="B179" s="274" t="s">
        <v>93</v>
      </c>
    </row>
    <row r="180" spans="1:2" s="18" customFormat="1">
      <c r="A180" s="271">
        <v>9071667</v>
      </c>
      <c r="B180" s="274" t="s">
        <v>94</v>
      </c>
    </row>
    <row r="181" spans="1:2" s="18" customFormat="1">
      <c r="A181" s="271">
        <v>9071668</v>
      </c>
      <c r="B181" s="274" t="s">
        <v>95</v>
      </c>
    </row>
    <row r="182" spans="1:2" s="18" customFormat="1">
      <c r="A182" s="271">
        <v>9075065</v>
      </c>
      <c r="B182" s="274" t="s">
        <v>96</v>
      </c>
    </row>
    <row r="183" spans="1:2" s="18" customFormat="1">
      <c r="A183" s="271">
        <v>9075066</v>
      </c>
      <c r="B183" s="274" t="s">
        <v>97</v>
      </c>
    </row>
    <row r="184" spans="1:2" s="18" customFormat="1">
      <c r="A184" s="271">
        <v>9075067</v>
      </c>
      <c r="B184" s="274" t="s">
        <v>98</v>
      </c>
    </row>
    <row r="185" spans="1:2" s="18" customFormat="1">
      <c r="A185" s="271">
        <v>9075068</v>
      </c>
      <c r="B185" s="274" t="s">
        <v>3189</v>
      </c>
    </row>
    <row r="186" spans="1:2" s="18" customFormat="1">
      <c r="A186" s="271">
        <v>9117341</v>
      </c>
      <c r="B186" s="274" t="s">
        <v>99</v>
      </c>
    </row>
    <row r="187" spans="1:2" s="18" customFormat="1">
      <c r="A187" s="271">
        <v>9117342</v>
      </c>
      <c r="B187" s="274" t="s">
        <v>100</v>
      </c>
    </row>
    <row r="188" spans="1:2" s="18" customFormat="1">
      <c r="A188" s="271">
        <v>9133874</v>
      </c>
      <c r="B188" s="274" t="s">
        <v>101</v>
      </c>
    </row>
    <row r="189" spans="1:2" s="18" customFormat="1">
      <c r="A189" s="271">
        <v>9133875</v>
      </c>
      <c r="B189" s="274" t="s">
        <v>102</v>
      </c>
    </row>
    <row r="190" spans="1:2" s="18" customFormat="1">
      <c r="A190" s="271">
        <v>9090882</v>
      </c>
      <c r="B190" s="274" t="s">
        <v>3190</v>
      </c>
    </row>
    <row r="191" spans="1:2" s="18" customFormat="1">
      <c r="A191" s="271">
        <v>9090884</v>
      </c>
      <c r="B191" s="274" t="s">
        <v>3191</v>
      </c>
    </row>
    <row r="192" spans="1:2" s="18" customFormat="1">
      <c r="A192" s="271">
        <v>9106986</v>
      </c>
      <c r="B192" s="274" t="s">
        <v>109</v>
      </c>
    </row>
    <row r="193" spans="1:2" s="18" customFormat="1">
      <c r="A193" s="271">
        <v>9106987</v>
      </c>
      <c r="B193" s="274" t="s">
        <v>110</v>
      </c>
    </row>
    <row r="194" spans="1:2" s="18" customFormat="1">
      <c r="A194" s="271">
        <v>9106988</v>
      </c>
      <c r="B194" s="274" t="s">
        <v>111</v>
      </c>
    </row>
    <row r="195" spans="1:2" s="18" customFormat="1">
      <c r="A195" s="271">
        <v>9106989</v>
      </c>
      <c r="B195" s="274" t="s">
        <v>106</v>
      </c>
    </row>
    <row r="196" spans="1:2" s="18" customFormat="1">
      <c r="A196" s="271">
        <v>9106990</v>
      </c>
      <c r="B196" s="274" t="s">
        <v>107</v>
      </c>
    </row>
    <row r="197" spans="1:2" s="18" customFormat="1">
      <c r="A197" s="271">
        <v>9106991</v>
      </c>
      <c r="B197" s="274" t="s">
        <v>108</v>
      </c>
    </row>
    <row r="198" spans="1:2" s="18" customFormat="1">
      <c r="A198" s="271">
        <v>9072537</v>
      </c>
      <c r="B198" s="274" t="s">
        <v>103</v>
      </c>
    </row>
    <row r="199" spans="1:2" s="18" customFormat="1">
      <c r="A199" s="271">
        <v>9072538</v>
      </c>
      <c r="B199" s="274" t="s">
        <v>104</v>
      </c>
    </row>
    <row r="200" spans="1:2" s="18" customFormat="1">
      <c r="A200" s="271">
        <v>9072539</v>
      </c>
      <c r="B200" s="274" t="s">
        <v>105</v>
      </c>
    </row>
    <row r="201" spans="1:2" s="18" customFormat="1">
      <c r="A201" s="271">
        <v>9072533</v>
      </c>
      <c r="B201" s="274" t="s">
        <v>112</v>
      </c>
    </row>
    <row r="202" spans="1:2" s="18" customFormat="1">
      <c r="A202" s="271">
        <v>9072534</v>
      </c>
      <c r="B202" s="274" t="s">
        <v>113</v>
      </c>
    </row>
    <row r="203" spans="1:2" s="18" customFormat="1">
      <c r="A203" s="271">
        <v>9072535</v>
      </c>
      <c r="B203" s="274" t="s">
        <v>114</v>
      </c>
    </row>
    <row r="204" spans="1:2" s="18" customFormat="1">
      <c r="A204" s="271">
        <v>9072536</v>
      </c>
      <c r="B204" s="274" t="s">
        <v>115</v>
      </c>
    </row>
    <row r="205" spans="1:2" s="18" customFormat="1">
      <c r="A205" s="271">
        <v>9237120</v>
      </c>
      <c r="B205" s="274" t="s">
        <v>3193</v>
      </c>
    </row>
    <row r="206" spans="1:2" s="18" customFormat="1">
      <c r="A206" s="271">
        <v>9227315</v>
      </c>
      <c r="B206" s="274" t="s">
        <v>3192</v>
      </c>
    </row>
    <row r="207" spans="1:2" s="18" customFormat="1">
      <c r="A207" s="271">
        <v>9091799</v>
      </c>
      <c r="B207" s="274" t="s">
        <v>140</v>
      </c>
    </row>
    <row r="208" spans="1:2" s="18" customFormat="1">
      <c r="A208" s="271">
        <v>9091800</v>
      </c>
      <c r="B208" s="274" t="s">
        <v>141</v>
      </c>
    </row>
    <row r="209" spans="1:2" s="18" customFormat="1">
      <c r="A209" s="271">
        <v>9091801</v>
      </c>
      <c r="B209" s="274" t="s">
        <v>142</v>
      </c>
    </row>
    <row r="210" spans="1:2" s="18" customFormat="1">
      <c r="A210" s="271">
        <v>9091802</v>
      </c>
      <c r="B210" s="274" t="s">
        <v>143</v>
      </c>
    </row>
    <row r="211" spans="1:2" s="18" customFormat="1">
      <c r="A211" s="271">
        <v>9091807</v>
      </c>
      <c r="B211" s="274" t="s">
        <v>3194</v>
      </c>
    </row>
    <row r="212" spans="1:2" s="18" customFormat="1">
      <c r="A212" s="271">
        <v>9091808</v>
      </c>
      <c r="B212" s="274" t="s">
        <v>3195</v>
      </c>
    </row>
    <row r="213" spans="1:2" s="18" customFormat="1">
      <c r="A213" s="271">
        <v>9091809</v>
      </c>
      <c r="B213" s="274" t="s">
        <v>3196</v>
      </c>
    </row>
    <row r="214" spans="1:2" s="18" customFormat="1">
      <c r="A214" s="271">
        <v>9091810</v>
      </c>
      <c r="B214" s="274" t="s">
        <v>3197</v>
      </c>
    </row>
    <row r="215" spans="1:2" s="18" customFormat="1">
      <c r="A215" s="271">
        <v>9091803</v>
      </c>
      <c r="B215" s="274" t="s">
        <v>144</v>
      </c>
    </row>
    <row r="216" spans="1:2" s="18" customFormat="1">
      <c r="A216" s="271">
        <v>9091804</v>
      </c>
      <c r="B216" s="274" t="s">
        <v>145</v>
      </c>
    </row>
    <row r="217" spans="1:2" s="18" customFormat="1">
      <c r="A217" s="271">
        <v>9091805</v>
      </c>
      <c r="B217" s="274" t="s">
        <v>146</v>
      </c>
    </row>
    <row r="218" spans="1:2" s="18" customFormat="1">
      <c r="A218" s="271">
        <v>9091806</v>
      </c>
      <c r="B218" s="274" t="s">
        <v>147</v>
      </c>
    </row>
    <row r="219" spans="1:2" s="18" customFormat="1">
      <c r="A219" s="271">
        <v>9091811</v>
      </c>
      <c r="B219" s="274" t="s">
        <v>3198</v>
      </c>
    </row>
    <row r="220" spans="1:2" s="18" customFormat="1">
      <c r="A220" s="271">
        <v>9091812</v>
      </c>
      <c r="B220" s="274" t="s">
        <v>3199</v>
      </c>
    </row>
    <row r="221" spans="1:2" s="18" customFormat="1">
      <c r="A221" s="271">
        <v>9091813</v>
      </c>
      <c r="B221" s="274" t="s">
        <v>3200</v>
      </c>
    </row>
    <row r="222" spans="1:2" s="18" customFormat="1">
      <c r="A222" s="271">
        <v>9091814</v>
      </c>
      <c r="B222" s="274" t="s">
        <v>3201</v>
      </c>
    </row>
    <row r="223" spans="1:2" s="18" customFormat="1">
      <c r="A223" s="271">
        <v>9117471</v>
      </c>
      <c r="B223" s="274" t="s">
        <v>148</v>
      </c>
    </row>
    <row r="224" spans="1:2" s="18" customFormat="1">
      <c r="A224" s="271">
        <v>9117472</v>
      </c>
      <c r="B224" s="274" t="s">
        <v>149</v>
      </c>
    </row>
    <row r="225" spans="1:2" s="18" customFormat="1">
      <c r="A225" s="271">
        <v>9088250</v>
      </c>
      <c r="B225" s="274" t="s">
        <v>116</v>
      </c>
    </row>
    <row r="226" spans="1:2" s="18" customFormat="1">
      <c r="A226" s="271">
        <v>9082774</v>
      </c>
      <c r="B226" s="274" t="s">
        <v>116</v>
      </c>
    </row>
    <row r="227" spans="1:2" s="18" customFormat="1">
      <c r="A227" s="271">
        <v>9099871</v>
      </c>
      <c r="B227" s="274" t="s">
        <v>117</v>
      </c>
    </row>
    <row r="228" spans="1:2" s="18" customFormat="1">
      <c r="A228" s="271">
        <v>9088251</v>
      </c>
      <c r="B228" s="274" t="s">
        <v>118</v>
      </c>
    </row>
    <row r="229" spans="1:2" s="18" customFormat="1">
      <c r="A229" s="271">
        <v>9091821</v>
      </c>
      <c r="B229" s="274" t="s">
        <v>150</v>
      </c>
    </row>
    <row r="230" spans="1:2" s="18" customFormat="1">
      <c r="A230" s="271">
        <v>9091822</v>
      </c>
      <c r="B230" s="274" t="s">
        <v>151</v>
      </c>
    </row>
    <row r="231" spans="1:2" s="18" customFormat="1">
      <c r="A231" s="271">
        <v>9089566</v>
      </c>
      <c r="B231" s="274" t="s">
        <v>152</v>
      </c>
    </row>
    <row r="232" spans="1:2" s="18" customFormat="1">
      <c r="A232" s="271">
        <v>9100037</v>
      </c>
      <c r="B232" s="274" t="s">
        <v>119</v>
      </c>
    </row>
    <row r="233" spans="1:2" s="18" customFormat="1">
      <c r="A233" s="271">
        <v>9100116</v>
      </c>
      <c r="B233" s="274" t="s">
        <v>120</v>
      </c>
    </row>
    <row r="234" spans="1:2" s="18" customFormat="1">
      <c r="A234" s="271">
        <v>9102082</v>
      </c>
      <c r="B234" s="274" t="s">
        <v>193</v>
      </c>
    </row>
    <row r="235" spans="1:2" s="18" customFormat="1">
      <c r="A235" s="271">
        <v>9072980</v>
      </c>
      <c r="B235" s="274" t="s">
        <v>121</v>
      </c>
    </row>
    <row r="236" spans="1:2" s="18" customFormat="1">
      <c r="A236" s="271">
        <v>9073595</v>
      </c>
      <c r="B236" s="274" t="s">
        <v>121</v>
      </c>
    </row>
    <row r="237" spans="1:2" s="18" customFormat="1">
      <c r="A237" s="271">
        <v>9073596</v>
      </c>
      <c r="B237" s="274" t="s">
        <v>122</v>
      </c>
    </row>
    <row r="238" spans="1:2" s="18" customFormat="1">
      <c r="A238" s="271">
        <v>9071468</v>
      </c>
      <c r="B238" s="274" t="s">
        <v>123</v>
      </c>
    </row>
    <row r="239" spans="1:2" s="18" customFormat="1">
      <c r="A239" s="271">
        <v>9072540</v>
      </c>
      <c r="B239" s="274" t="s">
        <v>123</v>
      </c>
    </row>
    <row r="240" spans="1:2" s="18" customFormat="1">
      <c r="A240" s="271">
        <v>9076440</v>
      </c>
      <c r="B240" s="274" t="s">
        <v>124</v>
      </c>
    </row>
    <row r="241" spans="1:2" s="18" customFormat="1">
      <c r="A241" s="271">
        <v>9072541</v>
      </c>
      <c r="B241" s="274" t="s">
        <v>125</v>
      </c>
    </row>
    <row r="242" spans="1:2" s="18" customFormat="1">
      <c r="A242" s="271">
        <v>9072542</v>
      </c>
      <c r="B242" s="274" t="s">
        <v>126</v>
      </c>
    </row>
    <row r="243" spans="1:2" s="18" customFormat="1">
      <c r="A243" s="271">
        <v>9090756</v>
      </c>
      <c r="B243" s="274" t="s">
        <v>127</v>
      </c>
    </row>
    <row r="244" spans="1:2" s="18" customFormat="1">
      <c r="A244" s="271">
        <v>9090864</v>
      </c>
      <c r="B244" s="274" t="s">
        <v>128</v>
      </c>
    </row>
    <row r="245" spans="1:2" s="18" customFormat="1">
      <c r="A245" s="271">
        <v>9103006</v>
      </c>
      <c r="B245" s="274" t="s">
        <v>129</v>
      </c>
    </row>
    <row r="246" spans="1:2" s="18" customFormat="1">
      <c r="A246" s="271">
        <v>9088253</v>
      </c>
      <c r="B246" s="274" t="s">
        <v>194</v>
      </c>
    </row>
    <row r="247" spans="1:2" s="18" customFormat="1">
      <c r="A247" s="271">
        <v>9088254</v>
      </c>
      <c r="B247" s="274" t="s">
        <v>195</v>
      </c>
    </row>
    <row r="248" spans="1:2" s="18" customFormat="1">
      <c r="A248" s="271">
        <v>9081657</v>
      </c>
      <c r="B248" s="274" t="s">
        <v>130</v>
      </c>
    </row>
    <row r="249" spans="1:2" s="18" customFormat="1">
      <c r="A249" s="271">
        <v>71925</v>
      </c>
      <c r="B249" s="274" t="s">
        <v>131</v>
      </c>
    </row>
    <row r="250" spans="1:2" s="18" customFormat="1">
      <c r="A250" s="271">
        <v>1008313</v>
      </c>
      <c r="B250" s="274" t="s">
        <v>132</v>
      </c>
    </row>
    <row r="251" spans="1:2" s="18" customFormat="1">
      <c r="A251" s="271">
        <v>41296</v>
      </c>
      <c r="B251" s="274" t="s">
        <v>133</v>
      </c>
    </row>
    <row r="252" spans="1:2" s="18" customFormat="1">
      <c r="A252" s="271">
        <v>9217435</v>
      </c>
      <c r="B252" s="274" t="s">
        <v>134</v>
      </c>
    </row>
    <row r="253" spans="1:2" s="18" customFormat="1">
      <c r="A253" s="271">
        <v>9238321</v>
      </c>
      <c r="B253" s="274" t="s">
        <v>135</v>
      </c>
    </row>
    <row r="254" spans="1:2" s="18" customFormat="1">
      <c r="A254" s="271">
        <v>45169</v>
      </c>
      <c r="B254" s="274" t="s">
        <v>4241</v>
      </c>
    </row>
    <row r="255" spans="1:2" s="18" customFormat="1">
      <c r="A255" s="271">
        <v>9082429</v>
      </c>
      <c r="B255" s="274" t="s">
        <v>196</v>
      </c>
    </row>
    <row r="256" spans="1:2" s="18" customFormat="1">
      <c r="A256" s="271">
        <v>72120</v>
      </c>
      <c r="B256" s="274" t="s">
        <v>136</v>
      </c>
    </row>
    <row r="257" spans="1:2" s="18" customFormat="1">
      <c r="A257" s="271">
        <v>9079298</v>
      </c>
      <c r="B257" s="274" t="s">
        <v>137</v>
      </c>
    </row>
    <row r="258" spans="1:2" s="18" customFormat="1">
      <c r="A258" s="271">
        <v>9046469</v>
      </c>
      <c r="B258" s="274" t="s">
        <v>198</v>
      </c>
    </row>
    <row r="259" spans="1:2" s="18" customFormat="1">
      <c r="A259" s="271">
        <v>9072828</v>
      </c>
      <c r="B259" s="274" t="s">
        <v>3203</v>
      </c>
    </row>
    <row r="260" spans="1:2" s="18" customFormat="1">
      <c r="A260" s="271">
        <v>9072829</v>
      </c>
      <c r="B260" s="274" t="s">
        <v>3204</v>
      </c>
    </row>
    <row r="261" spans="1:2" s="18" customFormat="1">
      <c r="A261" s="271">
        <v>9046822</v>
      </c>
      <c r="B261" s="274" t="s">
        <v>197</v>
      </c>
    </row>
    <row r="262" spans="1:2" s="18" customFormat="1">
      <c r="A262" s="271">
        <v>9146514</v>
      </c>
      <c r="B262" s="274" t="s">
        <v>3202</v>
      </c>
    </row>
    <row r="263" spans="1:2" s="18" customFormat="1">
      <c r="A263" s="271">
        <v>9046472</v>
      </c>
      <c r="B263" s="274" t="s">
        <v>199</v>
      </c>
    </row>
    <row r="264" spans="1:2" s="18" customFormat="1">
      <c r="A264" s="271">
        <v>60580</v>
      </c>
      <c r="B264" s="274" t="s">
        <v>200</v>
      </c>
    </row>
    <row r="265" spans="1:2" s="18" customFormat="1">
      <c r="A265" s="271">
        <v>9051557</v>
      </c>
      <c r="B265" s="274" t="s">
        <v>201</v>
      </c>
    </row>
    <row r="266" spans="1:2" s="18" customFormat="1">
      <c r="A266" s="271">
        <v>60687</v>
      </c>
      <c r="B266" s="274" t="s">
        <v>202</v>
      </c>
    </row>
    <row r="267" spans="1:2" s="18" customFormat="1">
      <c r="A267" s="271">
        <v>60686</v>
      </c>
      <c r="B267" s="274" t="s">
        <v>202</v>
      </c>
    </row>
    <row r="268" spans="1:2" s="18" customFormat="1">
      <c r="A268" s="271">
        <v>69846</v>
      </c>
      <c r="B268" s="274" t="s">
        <v>203</v>
      </c>
    </row>
    <row r="269" spans="1:2" s="18" customFormat="1">
      <c r="A269" s="271">
        <v>9135141</v>
      </c>
      <c r="B269" s="274" t="s">
        <v>3149</v>
      </c>
    </row>
    <row r="270" spans="1:2" s="18" customFormat="1">
      <c r="A270" s="271">
        <v>9135140</v>
      </c>
      <c r="B270" s="274" t="s">
        <v>3150</v>
      </c>
    </row>
    <row r="271" spans="1:2" s="18" customFormat="1">
      <c r="A271" s="271">
        <v>9116092</v>
      </c>
      <c r="B271" s="274" t="s">
        <v>3151</v>
      </c>
    </row>
    <row r="272" spans="1:2" s="18" customFormat="1">
      <c r="A272" s="271">
        <v>9133536</v>
      </c>
      <c r="B272" s="274" t="s">
        <v>4242</v>
      </c>
    </row>
    <row r="273" spans="1:2" s="18" customFormat="1">
      <c r="A273" s="271">
        <v>9133534</v>
      </c>
      <c r="B273" s="274" t="s">
        <v>4243</v>
      </c>
    </row>
    <row r="274" spans="1:2" s="18" customFormat="1">
      <c r="A274" s="271">
        <v>9081923</v>
      </c>
      <c r="B274" s="274" t="s">
        <v>153</v>
      </c>
    </row>
    <row r="275" spans="1:2" s="18" customFormat="1">
      <c r="A275" s="271">
        <v>9227397</v>
      </c>
      <c r="B275" s="274" t="s">
        <v>3152</v>
      </c>
    </row>
    <row r="276" spans="1:2" s="18" customFormat="1">
      <c r="A276" s="271">
        <v>9134988</v>
      </c>
      <c r="B276" s="274" t="s">
        <v>3153</v>
      </c>
    </row>
    <row r="277" spans="1:2" s="18" customFormat="1">
      <c r="A277" s="271">
        <v>9227396</v>
      </c>
      <c r="B277" s="274" t="s">
        <v>4244</v>
      </c>
    </row>
    <row r="278" spans="1:2" s="18" customFormat="1">
      <c r="A278" s="271">
        <v>1078660</v>
      </c>
      <c r="B278" s="274" t="s">
        <v>225</v>
      </c>
    </row>
    <row r="279" spans="1:2" s="18" customFormat="1">
      <c r="A279" s="271">
        <v>1078661</v>
      </c>
      <c r="B279" s="274" t="s">
        <v>226</v>
      </c>
    </row>
    <row r="280" spans="1:2" s="18" customFormat="1">
      <c r="A280" s="271">
        <v>1078662</v>
      </c>
      <c r="B280" s="274" t="s">
        <v>227</v>
      </c>
    </row>
    <row r="281" spans="1:2" s="18" customFormat="1">
      <c r="A281" s="271">
        <v>1079198</v>
      </c>
      <c r="B281" s="274" t="s">
        <v>228</v>
      </c>
    </row>
    <row r="282" spans="1:2" s="18" customFormat="1">
      <c r="A282" s="271">
        <v>1079199</v>
      </c>
      <c r="B282" s="274" t="s">
        <v>229</v>
      </c>
    </row>
    <row r="283" spans="1:2" s="18" customFormat="1">
      <c r="A283" s="271">
        <v>1079200</v>
      </c>
      <c r="B283" s="274" t="s">
        <v>230</v>
      </c>
    </row>
    <row r="284" spans="1:2" s="18" customFormat="1">
      <c r="A284" s="271">
        <v>1079210</v>
      </c>
      <c r="B284" s="274" t="s">
        <v>3210</v>
      </c>
    </row>
    <row r="285" spans="1:2" s="18" customFormat="1">
      <c r="A285" s="271">
        <v>1079211</v>
      </c>
      <c r="B285" s="274" t="s">
        <v>231</v>
      </c>
    </row>
    <row r="286" spans="1:2" s="18" customFormat="1">
      <c r="A286" s="271">
        <v>1079212</v>
      </c>
      <c r="B286" s="274" t="s">
        <v>3211</v>
      </c>
    </row>
    <row r="287" spans="1:2" s="18" customFormat="1">
      <c r="A287" s="271">
        <v>1079222</v>
      </c>
      <c r="B287" s="274" t="s">
        <v>232</v>
      </c>
    </row>
    <row r="288" spans="1:2" s="18" customFormat="1">
      <c r="A288" s="271">
        <v>1079223</v>
      </c>
      <c r="B288" s="274" t="s">
        <v>233</v>
      </c>
    </row>
    <row r="289" spans="1:2" s="18" customFormat="1">
      <c r="A289" s="271">
        <v>1079224</v>
      </c>
      <c r="B289" s="274" t="s">
        <v>234</v>
      </c>
    </row>
    <row r="290" spans="1:2" s="18" customFormat="1">
      <c r="A290" s="271">
        <v>1074727</v>
      </c>
      <c r="B290" s="274" t="s">
        <v>235</v>
      </c>
    </row>
    <row r="291" spans="1:2" s="18" customFormat="1">
      <c r="A291" s="271">
        <v>1074728</v>
      </c>
      <c r="B291" s="274" t="s">
        <v>236</v>
      </c>
    </row>
    <row r="292" spans="1:2" s="18" customFormat="1">
      <c r="A292" s="271">
        <v>79325</v>
      </c>
      <c r="B292" s="274" t="s">
        <v>237</v>
      </c>
    </row>
    <row r="293" spans="1:2" s="18" customFormat="1">
      <c r="A293" s="271">
        <v>1074730</v>
      </c>
      <c r="B293" s="274" t="s">
        <v>238</v>
      </c>
    </row>
    <row r="294" spans="1:2" s="18" customFormat="1">
      <c r="A294" s="271">
        <v>1074731</v>
      </c>
      <c r="B294" s="274" t="s">
        <v>239</v>
      </c>
    </row>
    <row r="295" spans="1:2" s="18" customFormat="1">
      <c r="A295" s="271">
        <v>9037365</v>
      </c>
      <c r="B295" s="274" t="s">
        <v>240</v>
      </c>
    </row>
    <row r="296" spans="1:2" s="18" customFormat="1">
      <c r="A296" s="271">
        <v>9239087</v>
      </c>
      <c r="B296" s="274" t="s">
        <v>204</v>
      </c>
    </row>
    <row r="297" spans="1:2" s="18" customFormat="1">
      <c r="A297" s="271">
        <v>9239088</v>
      </c>
      <c r="B297" s="274" t="s">
        <v>205</v>
      </c>
    </row>
    <row r="298" spans="1:2" s="18" customFormat="1">
      <c r="A298" s="271">
        <v>9239099</v>
      </c>
      <c r="B298" s="274" t="s">
        <v>206</v>
      </c>
    </row>
    <row r="299" spans="1:2" s="18" customFormat="1">
      <c r="A299" s="271">
        <v>9089626</v>
      </c>
      <c r="B299" s="274" t="s">
        <v>207</v>
      </c>
    </row>
    <row r="300" spans="1:2" s="18" customFormat="1">
      <c r="A300" s="271">
        <v>9089601</v>
      </c>
      <c r="B300" s="274" t="s">
        <v>208</v>
      </c>
    </row>
    <row r="301" spans="1:2" s="18" customFormat="1">
      <c r="A301" s="271">
        <v>9089587</v>
      </c>
      <c r="B301" s="274" t="s">
        <v>209</v>
      </c>
    </row>
    <row r="302" spans="1:2" s="18" customFormat="1">
      <c r="A302" s="271">
        <v>9089628</v>
      </c>
      <c r="B302" s="274" t="s">
        <v>3205</v>
      </c>
    </row>
    <row r="303" spans="1:2" s="18" customFormat="1">
      <c r="A303" s="271">
        <v>9089603</v>
      </c>
      <c r="B303" s="274" t="s">
        <v>210</v>
      </c>
    </row>
    <row r="304" spans="1:2" s="18" customFormat="1">
      <c r="A304" s="271">
        <v>9089589</v>
      </c>
      <c r="B304" s="274" t="s">
        <v>3206</v>
      </c>
    </row>
    <row r="305" spans="1:2" s="18" customFormat="1">
      <c r="A305" s="271">
        <v>9089629</v>
      </c>
      <c r="B305" s="274" t="s">
        <v>211</v>
      </c>
    </row>
    <row r="306" spans="1:2" s="18" customFormat="1">
      <c r="A306" s="271">
        <v>9089604</v>
      </c>
      <c r="B306" s="274" t="s">
        <v>212</v>
      </c>
    </row>
    <row r="307" spans="1:2" s="18" customFormat="1">
      <c r="A307" s="271">
        <v>9089590</v>
      </c>
      <c r="B307" s="274" t="s">
        <v>213</v>
      </c>
    </row>
    <row r="308" spans="1:2" s="18" customFormat="1">
      <c r="A308" s="271">
        <v>9089630</v>
      </c>
      <c r="B308" s="274" t="s">
        <v>214</v>
      </c>
    </row>
    <row r="309" spans="1:2" s="18" customFormat="1">
      <c r="A309" s="271">
        <v>9089605</v>
      </c>
      <c r="B309" s="274" t="s">
        <v>215</v>
      </c>
    </row>
    <row r="310" spans="1:2" s="18" customFormat="1">
      <c r="A310" s="271">
        <v>9089591</v>
      </c>
      <c r="B310" s="274" t="s">
        <v>216</v>
      </c>
    </row>
    <row r="311" spans="1:2" s="18" customFormat="1">
      <c r="A311" s="271">
        <v>9089631</v>
      </c>
      <c r="B311" s="274" t="s">
        <v>3207</v>
      </c>
    </row>
    <row r="312" spans="1:2" s="18" customFormat="1">
      <c r="A312" s="271">
        <v>9089606</v>
      </c>
      <c r="B312" s="274" t="s">
        <v>217</v>
      </c>
    </row>
    <row r="313" spans="1:2" s="18" customFormat="1">
      <c r="A313" s="271">
        <v>9089592</v>
      </c>
      <c r="B313" s="286" t="s">
        <v>218</v>
      </c>
    </row>
    <row r="314" spans="1:2" s="18" customFormat="1">
      <c r="A314" s="271">
        <v>9089632</v>
      </c>
      <c r="B314" s="286" t="s">
        <v>3208</v>
      </c>
    </row>
    <row r="315" spans="1:2" s="18" customFormat="1">
      <c r="A315" s="271">
        <v>9089607</v>
      </c>
      <c r="B315" s="274" t="s">
        <v>219</v>
      </c>
    </row>
    <row r="316" spans="1:2" s="18" customFormat="1">
      <c r="A316" s="271">
        <v>9089593</v>
      </c>
      <c r="B316" s="274" t="s">
        <v>3209</v>
      </c>
    </row>
    <row r="317" spans="1:2" s="18" customFormat="1">
      <c r="A317" s="271">
        <v>9089633</v>
      </c>
      <c r="B317" s="274" t="s">
        <v>220</v>
      </c>
    </row>
    <row r="318" spans="1:2" s="18" customFormat="1">
      <c r="A318" s="271">
        <v>9090869</v>
      </c>
      <c r="B318" s="274" t="s">
        <v>221</v>
      </c>
    </row>
    <row r="319" spans="1:2" s="18" customFormat="1">
      <c r="A319" s="271">
        <v>9090845</v>
      </c>
      <c r="B319" s="274" t="s">
        <v>222</v>
      </c>
    </row>
    <row r="320" spans="1:2" s="18" customFormat="1">
      <c r="A320" s="271">
        <v>9090846</v>
      </c>
      <c r="B320" s="274" t="s">
        <v>223</v>
      </c>
    </row>
    <row r="321" spans="1:2" s="18" customFormat="1">
      <c r="A321" s="271">
        <v>9210848</v>
      </c>
      <c r="B321" s="274" t="s">
        <v>224</v>
      </c>
    </row>
    <row r="322" spans="1:2" s="18" customFormat="1">
      <c r="A322" s="271">
        <v>9264627</v>
      </c>
      <c r="B322" s="274" t="s">
        <v>4071</v>
      </c>
    </row>
    <row r="323" spans="1:2" s="18" customFormat="1">
      <c r="A323" s="271">
        <v>9075163</v>
      </c>
      <c r="B323" s="274" t="s">
        <v>241</v>
      </c>
    </row>
    <row r="324" spans="1:2" s="18" customFormat="1">
      <c r="A324" s="271">
        <v>9075164</v>
      </c>
      <c r="B324" s="274" t="s">
        <v>242</v>
      </c>
    </row>
    <row r="325" spans="1:2" s="18" customFormat="1">
      <c r="A325" s="271">
        <v>1022834</v>
      </c>
      <c r="B325" s="274" t="s">
        <v>4245</v>
      </c>
    </row>
    <row r="326" spans="1:2" s="18" customFormat="1">
      <c r="A326" s="271">
        <v>9117231</v>
      </c>
      <c r="B326" s="274" t="s">
        <v>4246</v>
      </c>
    </row>
    <row r="327" spans="1:2" s="18" customFormat="1">
      <c r="A327" s="271">
        <v>9239784</v>
      </c>
      <c r="B327" s="274" t="s">
        <v>243</v>
      </c>
    </row>
    <row r="328" spans="1:2" s="18" customFormat="1">
      <c r="A328" s="271">
        <v>9248766</v>
      </c>
      <c r="B328" s="274" t="s">
        <v>244</v>
      </c>
    </row>
    <row r="329" spans="1:2" s="18" customFormat="1">
      <c r="A329" s="271">
        <v>72134</v>
      </c>
      <c r="B329" s="274" t="s">
        <v>3783</v>
      </c>
    </row>
    <row r="330" spans="1:2" s="18" customFormat="1">
      <c r="A330" s="271">
        <v>9046480</v>
      </c>
      <c r="B330" s="274" t="s">
        <v>245</v>
      </c>
    </row>
    <row r="331" spans="1:2" s="18" customFormat="1">
      <c r="A331" s="271">
        <v>9079390</v>
      </c>
      <c r="B331" s="274" t="s">
        <v>3782</v>
      </c>
    </row>
    <row r="332" spans="1:2" s="18" customFormat="1">
      <c r="A332" s="271">
        <v>45025</v>
      </c>
      <c r="B332" s="274" t="s">
        <v>4247</v>
      </c>
    </row>
    <row r="333" spans="1:2" s="18" customFormat="1">
      <c r="A333" s="271">
        <v>45026</v>
      </c>
      <c r="B333" s="274" t="s">
        <v>4248</v>
      </c>
    </row>
    <row r="334" spans="1:2" s="18" customFormat="1">
      <c r="A334" s="271">
        <v>1001142</v>
      </c>
      <c r="B334" s="274" t="s">
        <v>4249</v>
      </c>
    </row>
    <row r="335" spans="1:2" s="18" customFormat="1">
      <c r="A335" s="271">
        <v>1001143</v>
      </c>
      <c r="B335" s="274" t="s">
        <v>4250</v>
      </c>
    </row>
    <row r="336" spans="1:2" s="18" customFormat="1">
      <c r="A336" s="271">
        <v>21575</v>
      </c>
      <c r="B336" s="274" t="s">
        <v>246</v>
      </c>
    </row>
    <row r="337" spans="1:2" s="18" customFormat="1">
      <c r="A337" s="271">
        <v>21698</v>
      </c>
      <c r="B337" s="274" t="s">
        <v>247</v>
      </c>
    </row>
    <row r="338" spans="1:2" s="18" customFormat="1">
      <c r="A338" s="271">
        <v>13235</v>
      </c>
      <c r="B338" s="274" t="s">
        <v>4251</v>
      </c>
    </row>
    <row r="339" spans="1:2" s="18" customFormat="1">
      <c r="A339" s="271">
        <v>9304565</v>
      </c>
      <c r="B339" s="274" t="s">
        <v>4251</v>
      </c>
    </row>
    <row r="340" spans="1:2" s="18" customFormat="1">
      <c r="A340" s="271">
        <v>9255240</v>
      </c>
      <c r="B340" s="274" t="s">
        <v>1971</v>
      </c>
    </row>
    <row r="341" spans="1:2" s="18" customFormat="1">
      <c r="A341" s="271">
        <v>9255241</v>
      </c>
      <c r="B341" s="274" t="s">
        <v>1972</v>
      </c>
    </row>
    <row r="342" spans="1:2" s="18" customFormat="1">
      <c r="A342" s="271">
        <v>9255242</v>
      </c>
      <c r="B342" s="274" t="s">
        <v>1973</v>
      </c>
    </row>
    <row r="343" spans="1:2" s="18" customFormat="1">
      <c r="A343" s="271">
        <v>9255243</v>
      </c>
      <c r="B343" s="274" t="s">
        <v>1974</v>
      </c>
    </row>
    <row r="344" spans="1:2" s="18" customFormat="1">
      <c r="A344" s="271">
        <v>9255244</v>
      </c>
      <c r="B344" s="274" t="s">
        <v>1975</v>
      </c>
    </row>
    <row r="345" spans="1:2" s="18" customFormat="1">
      <c r="A345" s="271">
        <v>9255245</v>
      </c>
      <c r="B345" s="274" t="s">
        <v>1976</v>
      </c>
    </row>
    <row r="346" spans="1:2" s="18" customFormat="1">
      <c r="A346" s="271">
        <v>9255246</v>
      </c>
      <c r="B346" s="274" t="s">
        <v>1977</v>
      </c>
    </row>
    <row r="347" spans="1:2" s="18" customFormat="1">
      <c r="A347" s="271">
        <v>9255247</v>
      </c>
      <c r="B347" s="274" t="s">
        <v>1978</v>
      </c>
    </row>
    <row r="348" spans="1:2" s="18" customFormat="1">
      <c r="A348" s="271">
        <v>9255248</v>
      </c>
      <c r="B348" s="274" t="s">
        <v>1979</v>
      </c>
    </row>
    <row r="349" spans="1:2" s="18" customFormat="1">
      <c r="A349" s="271">
        <v>9255249</v>
      </c>
      <c r="B349" s="274" t="s">
        <v>1980</v>
      </c>
    </row>
    <row r="350" spans="1:2" s="18" customFormat="1">
      <c r="A350" s="271">
        <v>9255250</v>
      </c>
      <c r="B350" s="274" t="s">
        <v>1981</v>
      </c>
    </row>
    <row r="351" spans="1:2" s="18" customFormat="1">
      <c r="A351" s="271">
        <v>9255251</v>
      </c>
      <c r="B351" s="274" t="s">
        <v>1982</v>
      </c>
    </row>
    <row r="352" spans="1:2" s="18" customFormat="1">
      <c r="A352" s="271">
        <v>9255252</v>
      </c>
      <c r="B352" s="274" t="s">
        <v>1983</v>
      </c>
    </row>
    <row r="353" spans="1:2" s="18" customFormat="1">
      <c r="A353" s="271">
        <v>9255253</v>
      </c>
      <c r="B353" s="274" t="s">
        <v>4178</v>
      </c>
    </row>
    <row r="354" spans="1:2" s="18" customFormat="1">
      <c r="A354" s="271">
        <v>9255254</v>
      </c>
      <c r="B354" s="274" t="s">
        <v>1984</v>
      </c>
    </row>
    <row r="355" spans="1:2" s="18" customFormat="1">
      <c r="A355" s="271">
        <v>9255255</v>
      </c>
      <c r="B355" s="274" t="s">
        <v>1985</v>
      </c>
    </row>
    <row r="356" spans="1:2" s="18" customFormat="1">
      <c r="A356" s="271">
        <v>9255256</v>
      </c>
      <c r="B356" s="274" t="s">
        <v>1986</v>
      </c>
    </row>
    <row r="357" spans="1:2" s="18" customFormat="1">
      <c r="A357" s="271">
        <v>9255257</v>
      </c>
      <c r="B357" s="274" t="s">
        <v>1987</v>
      </c>
    </row>
    <row r="358" spans="1:2" s="18" customFormat="1">
      <c r="A358" s="271">
        <v>9255258</v>
      </c>
      <c r="B358" s="274" t="s">
        <v>1988</v>
      </c>
    </row>
    <row r="359" spans="1:2" s="18" customFormat="1">
      <c r="A359" s="271">
        <v>9255259</v>
      </c>
      <c r="B359" s="274" t="s">
        <v>1989</v>
      </c>
    </row>
    <row r="360" spans="1:2" s="18" customFormat="1">
      <c r="A360" s="271">
        <v>9255260</v>
      </c>
      <c r="B360" s="274" t="s">
        <v>1990</v>
      </c>
    </row>
    <row r="361" spans="1:2" s="18" customFormat="1">
      <c r="A361" s="271">
        <v>9255261</v>
      </c>
      <c r="B361" s="274" t="s">
        <v>4179</v>
      </c>
    </row>
    <row r="362" spans="1:2" s="18" customFormat="1">
      <c r="A362" s="271">
        <v>9255262</v>
      </c>
      <c r="B362" s="274" t="s">
        <v>1991</v>
      </c>
    </row>
    <row r="363" spans="1:2" s="18" customFormat="1">
      <c r="A363" s="271">
        <v>9255263</v>
      </c>
      <c r="B363" s="274" t="s">
        <v>1992</v>
      </c>
    </row>
    <row r="364" spans="1:2" s="18" customFormat="1">
      <c r="A364" s="271">
        <v>9255264</v>
      </c>
      <c r="B364" s="274" t="s">
        <v>1993</v>
      </c>
    </row>
    <row r="365" spans="1:2" s="18" customFormat="1">
      <c r="A365" s="271">
        <v>9255265</v>
      </c>
      <c r="B365" s="274" t="s">
        <v>1994</v>
      </c>
    </row>
    <row r="366" spans="1:2" s="18" customFormat="1">
      <c r="A366" s="271">
        <v>9255266</v>
      </c>
      <c r="B366" s="274" t="s">
        <v>1995</v>
      </c>
    </row>
    <row r="367" spans="1:2" s="18" customFormat="1">
      <c r="A367" s="271">
        <v>9255267</v>
      </c>
      <c r="B367" s="274" t="s">
        <v>1996</v>
      </c>
    </row>
    <row r="368" spans="1:2" s="18" customFormat="1">
      <c r="A368" s="271">
        <v>9255268</v>
      </c>
      <c r="B368" s="274" t="s">
        <v>1997</v>
      </c>
    </row>
    <row r="369" spans="1:2" s="18" customFormat="1">
      <c r="A369" s="271">
        <v>9255269</v>
      </c>
      <c r="B369" s="274" t="s">
        <v>1998</v>
      </c>
    </row>
    <row r="370" spans="1:2" s="18" customFormat="1">
      <c r="A370" s="271">
        <v>9255270</v>
      </c>
      <c r="B370" s="274" t="s">
        <v>1999</v>
      </c>
    </row>
    <row r="371" spans="1:2" s="18" customFormat="1">
      <c r="A371" s="271">
        <v>9255273</v>
      </c>
      <c r="B371" s="274" t="s">
        <v>2000</v>
      </c>
    </row>
    <row r="372" spans="1:2" s="18" customFormat="1">
      <c r="A372" s="271">
        <v>9255274</v>
      </c>
      <c r="B372" s="274" t="s">
        <v>2001</v>
      </c>
    </row>
    <row r="373" spans="1:2" s="18" customFormat="1">
      <c r="A373" s="271">
        <v>9255275</v>
      </c>
      <c r="B373" s="274" t="s">
        <v>2002</v>
      </c>
    </row>
    <row r="374" spans="1:2" s="18" customFormat="1">
      <c r="A374" s="271">
        <v>9255276</v>
      </c>
      <c r="B374" s="274" t="s">
        <v>2003</v>
      </c>
    </row>
    <row r="375" spans="1:2" s="18" customFormat="1">
      <c r="A375" s="271">
        <v>9255277</v>
      </c>
      <c r="B375" s="274" t="s">
        <v>2004</v>
      </c>
    </row>
    <row r="376" spans="1:2" s="18" customFormat="1">
      <c r="A376" s="271">
        <v>9255278</v>
      </c>
      <c r="B376" s="274" t="s">
        <v>2005</v>
      </c>
    </row>
    <row r="377" spans="1:2" s="18" customFormat="1">
      <c r="A377" s="271">
        <v>9255279</v>
      </c>
      <c r="B377" s="274" t="s">
        <v>2006</v>
      </c>
    </row>
    <row r="378" spans="1:2" s="18" customFormat="1">
      <c r="A378" s="271">
        <v>9257173</v>
      </c>
      <c r="B378" s="274" t="s">
        <v>2007</v>
      </c>
    </row>
    <row r="379" spans="1:2" s="18" customFormat="1">
      <c r="A379" s="271">
        <v>9257174</v>
      </c>
      <c r="B379" s="274" t="s">
        <v>2008</v>
      </c>
    </row>
    <row r="380" spans="1:2" s="18" customFormat="1">
      <c r="A380" s="271">
        <v>9257175</v>
      </c>
      <c r="B380" s="274" t="s">
        <v>2009</v>
      </c>
    </row>
    <row r="381" spans="1:2" s="18" customFormat="1">
      <c r="A381" s="271">
        <v>9257176</v>
      </c>
      <c r="B381" s="274" t="s">
        <v>2010</v>
      </c>
    </row>
    <row r="382" spans="1:2" s="18" customFormat="1">
      <c r="A382" s="271">
        <v>9257177</v>
      </c>
      <c r="B382" s="274" t="s">
        <v>2011</v>
      </c>
    </row>
    <row r="383" spans="1:2" s="18" customFormat="1">
      <c r="A383" s="271">
        <v>9257178</v>
      </c>
      <c r="B383" s="274" t="s">
        <v>2012</v>
      </c>
    </row>
    <row r="384" spans="1:2" s="18" customFormat="1">
      <c r="A384" s="271">
        <v>9257179</v>
      </c>
      <c r="B384" s="274" t="s">
        <v>2013</v>
      </c>
    </row>
    <row r="385" spans="1:2" s="18" customFormat="1">
      <c r="A385" s="271">
        <v>9255280</v>
      </c>
      <c r="B385" s="274" t="s">
        <v>2014</v>
      </c>
    </row>
    <row r="386" spans="1:2" s="18" customFormat="1">
      <c r="A386" s="271">
        <v>9255281</v>
      </c>
      <c r="B386" s="274" t="s">
        <v>2015</v>
      </c>
    </row>
    <row r="387" spans="1:2" s="18" customFormat="1">
      <c r="A387" s="271">
        <v>9255282</v>
      </c>
      <c r="B387" s="274" t="s">
        <v>2016</v>
      </c>
    </row>
    <row r="388" spans="1:2" s="18" customFormat="1">
      <c r="A388" s="271">
        <v>9255283</v>
      </c>
      <c r="B388" s="274" t="s">
        <v>2017</v>
      </c>
    </row>
    <row r="389" spans="1:2" s="18" customFormat="1">
      <c r="A389" s="271">
        <v>9255284</v>
      </c>
      <c r="B389" s="274" t="s">
        <v>2018</v>
      </c>
    </row>
    <row r="390" spans="1:2" s="18" customFormat="1">
      <c r="A390" s="271">
        <v>9255285</v>
      </c>
      <c r="B390" s="274" t="s">
        <v>2019</v>
      </c>
    </row>
    <row r="391" spans="1:2" s="18" customFormat="1">
      <c r="A391" s="271">
        <v>9255286</v>
      </c>
      <c r="B391" s="274" t="s">
        <v>2020</v>
      </c>
    </row>
    <row r="392" spans="1:2" s="18" customFormat="1">
      <c r="A392" s="271">
        <v>9255287</v>
      </c>
      <c r="B392" s="274" t="s">
        <v>2021</v>
      </c>
    </row>
    <row r="393" spans="1:2" s="18" customFormat="1">
      <c r="A393" s="271">
        <v>9255288</v>
      </c>
      <c r="B393" s="274" t="s">
        <v>2022</v>
      </c>
    </row>
    <row r="394" spans="1:2" s="18" customFormat="1">
      <c r="A394" s="271">
        <v>9255289</v>
      </c>
      <c r="B394" s="274" t="s">
        <v>2023</v>
      </c>
    </row>
    <row r="395" spans="1:2" s="18" customFormat="1">
      <c r="A395" s="271">
        <v>9255290</v>
      </c>
      <c r="B395" s="274" t="s">
        <v>2024</v>
      </c>
    </row>
    <row r="396" spans="1:2" s="18" customFormat="1">
      <c r="A396" s="271">
        <v>9255291</v>
      </c>
      <c r="B396" s="274" t="s">
        <v>2025</v>
      </c>
    </row>
    <row r="397" spans="1:2" s="18" customFormat="1">
      <c r="A397" s="271">
        <v>9255292</v>
      </c>
      <c r="B397" s="274" t="s">
        <v>2026</v>
      </c>
    </row>
    <row r="398" spans="1:2" s="18" customFormat="1">
      <c r="A398" s="271">
        <v>9255293</v>
      </c>
      <c r="B398" s="274" t="s">
        <v>4180</v>
      </c>
    </row>
    <row r="399" spans="1:2" s="18" customFormat="1">
      <c r="A399" s="271">
        <v>9255294</v>
      </c>
      <c r="B399" s="274" t="s">
        <v>2027</v>
      </c>
    </row>
    <row r="400" spans="1:2" s="18" customFormat="1">
      <c r="A400" s="271">
        <v>9255295</v>
      </c>
      <c r="B400" s="274" t="s">
        <v>2028</v>
      </c>
    </row>
    <row r="401" spans="1:2" s="18" customFormat="1">
      <c r="A401" s="271">
        <v>9255296</v>
      </c>
      <c r="B401" s="274" t="s">
        <v>2029</v>
      </c>
    </row>
    <row r="402" spans="1:2" s="18" customFormat="1">
      <c r="A402" s="271">
        <v>9255297</v>
      </c>
      <c r="B402" s="274" t="s">
        <v>2030</v>
      </c>
    </row>
    <row r="403" spans="1:2" s="18" customFormat="1">
      <c r="A403" s="271">
        <v>9255298</v>
      </c>
      <c r="B403" s="274" t="s">
        <v>2031</v>
      </c>
    </row>
    <row r="404" spans="1:2" s="18" customFormat="1">
      <c r="A404" s="271">
        <v>9255299</v>
      </c>
      <c r="B404" s="274" t="s">
        <v>2032</v>
      </c>
    </row>
    <row r="405" spans="1:2" s="18" customFormat="1">
      <c r="A405" s="271">
        <v>9255300</v>
      </c>
      <c r="B405" s="274" t="s">
        <v>2033</v>
      </c>
    </row>
    <row r="406" spans="1:2" s="18" customFormat="1">
      <c r="A406" s="271">
        <v>9255301</v>
      </c>
      <c r="B406" s="274" t="s">
        <v>4181</v>
      </c>
    </row>
    <row r="407" spans="1:2" s="18" customFormat="1">
      <c r="A407" s="271">
        <v>9255302</v>
      </c>
      <c r="B407" s="274" t="s">
        <v>2034</v>
      </c>
    </row>
    <row r="408" spans="1:2" s="18" customFormat="1">
      <c r="A408" s="271">
        <v>9255303</v>
      </c>
      <c r="B408" s="274" t="s">
        <v>2035</v>
      </c>
    </row>
    <row r="409" spans="1:2" s="18" customFormat="1">
      <c r="A409" s="271">
        <v>9255304</v>
      </c>
      <c r="B409" s="274" t="s">
        <v>2036</v>
      </c>
    </row>
    <row r="410" spans="1:2" s="18" customFormat="1">
      <c r="A410" s="271">
        <v>9255305</v>
      </c>
      <c r="B410" s="274" t="s">
        <v>2037</v>
      </c>
    </row>
    <row r="411" spans="1:2" s="18" customFormat="1">
      <c r="A411" s="271">
        <v>9255306</v>
      </c>
      <c r="B411" s="274" t="s">
        <v>2038</v>
      </c>
    </row>
    <row r="412" spans="1:2" s="18" customFormat="1">
      <c r="A412" s="271">
        <v>9255307</v>
      </c>
      <c r="B412" s="274" t="s">
        <v>2039</v>
      </c>
    </row>
    <row r="413" spans="1:2" s="18" customFormat="1">
      <c r="A413" s="271">
        <v>9255308</v>
      </c>
      <c r="B413" s="274" t="s">
        <v>2040</v>
      </c>
    </row>
    <row r="414" spans="1:2" s="18" customFormat="1">
      <c r="A414" s="271">
        <v>9255309</v>
      </c>
      <c r="B414" s="274" t="s">
        <v>2041</v>
      </c>
    </row>
    <row r="415" spans="1:2" s="18" customFormat="1">
      <c r="A415" s="271">
        <v>9255310</v>
      </c>
      <c r="B415" s="274" t="s">
        <v>2042</v>
      </c>
    </row>
    <row r="416" spans="1:2" s="18" customFormat="1">
      <c r="A416" s="271">
        <v>9255313</v>
      </c>
      <c r="B416" s="274" t="s">
        <v>2043</v>
      </c>
    </row>
    <row r="417" spans="1:2" s="18" customFormat="1">
      <c r="A417" s="271">
        <v>9255314</v>
      </c>
      <c r="B417" s="274" t="s">
        <v>2044</v>
      </c>
    </row>
    <row r="418" spans="1:2" s="18" customFormat="1">
      <c r="A418" s="271">
        <v>9255315</v>
      </c>
      <c r="B418" s="274" t="s">
        <v>2045</v>
      </c>
    </row>
    <row r="419" spans="1:2" s="18" customFormat="1">
      <c r="A419" s="271">
        <v>9255316</v>
      </c>
      <c r="B419" s="274" t="s">
        <v>2046</v>
      </c>
    </row>
    <row r="420" spans="1:2" s="18" customFormat="1">
      <c r="A420" s="271">
        <v>9255317</v>
      </c>
      <c r="B420" s="274" t="s">
        <v>2047</v>
      </c>
    </row>
    <row r="421" spans="1:2" s="18" customFormat="1">
      <c r="A421" s="271">
        <v>9255318</v>
      </c>
      <c r="B421" s="274" t="s">
        <v>2048</v>
      </c>
    </row>
    <row r="422" spans="1:2" s="18" customFormat="1">
      <c r="A422" s="271">
        <v>9255319</v>
      </c>
      <c r="B422" s="274" t="s">
        <v>2049</v>
      </c>
    </row>
    <row r="423" spans="1:2" s="18" customFormat="1">
      <c r="A423" s="271">
        <v>9257180</v>
      </c>
      <c r="B423" s="274" t="s">
        <v>2050</v>
      </c>
    </row>
    <row r="424" spans="1:2" s="18" customFormat="1">
      <c r="A424" s="271">
        <v>9257181</v>
      </c>
      <c r="B424" s="274" t="s">
        <v>2051</v>
      </c>
    </row>
    <row r="425" spans="1:2" s="18" customFormat="1">
      <c r="A425" s="271">
        <v>9257182</v>
      </c>
      <c r="B425" s="274" t="s">
        <v>2052</v>
      </c>
    </row>
    <row r="426" spans="1:2" s="18" customFormat="1">
      <c r="A426" s="271">
        <v>9257183</v>
      </c>
      <c r="B426" s="274" t="s">
        <v>2053</v>
      </c>
    </row>
    <row r="427" spans="1:2" s="18" customFormat="1">
      <c r="A427" s="271">
        <v>9257184</v>
      </c>
      <c r="B427" s="274" t="s">
        <v>2054</v>
      </c>
    </row>
    <row r="428" spans="1:2" s="18" customFormat="1">
      <c r="A428" s="271">
        <v>9257185</v>
      </c>
      <c r="B428" s="274" t="s">
        <v>2055</v>
      </c>
    </row>
    <row r="429" spans="1:2" s="18" customFormat="1">
      <c r="A429" s="271">
        <v>9257186</v>
      </c>
      <c r="B429" s="274" t="s">
        <v>2056</v>
      </c>
    </row>
    <row r="430" spans="1:2" s="18" customFormat="1">
      <c r="A430" s="271">
        <v>9255320</v>
      </c>
      <c r="B430" s="274" t="s">
        <v>2057</v>
      </c>
    </row>
    <row r="431" spans="1:2" s="18" customFormat="1">
      <c r="A431" s="271">
        <v>9255321</v>
      </c>
      <c r="B431" s="274" t="s">
        <v>2058</v>
      </c>
    </row>
    <row r="432" spans="1:2" s="18" customFormat="1">
      <c r="A432" s="271">
        <v>9255322</v>
      </c>
      <c r="B432" s="274" t="s">
        <v>2059</v>
      </c>
    </row>
    <row r="433" spans="1:2" s="18" customFormat="1">
      <c r="A433" s="271">
        <v>9255323</v>
      </c>
      <c r="B433" s="274" t="s">
        <v>2060</v>
      </c>
    </row>
    <row r="434" spans="1:2" s="18" customFormat="1">
      <c r="A434" s="271">
        <v>9255324</v>
      </c>
      <c r="B434" s="274" t="s">
        <v>2061</v>
      </c>
    </row>
    <row r="435" spans="1:2" s="18" customFormat="1">
      <c r="A435" s="271">
        <v>9255325</v>
      </c>
      <c r="B435" s="274" t="s">
        <v>2062</v>
      </c>
    </row>
    <row r="436" spans="1:2" s="18" customFormat="1">
      <c r="A436" s="271">
        <v>9255326</v>
      </c>
      <c r="B436" s="274" t="s">
        <v>2063</v>
      </c>
    </row>
    <row r="437" spans="1:2" s="18" customFormat="1">
      <c r="A437" s="271">
        <v>9255327</v>
      </c>
      <c r="B437" s="274" t="s">
        <v>2064</v>
      </c>
    </row>
    <row r="438" spans="1:2" s="18" customFormat="1">
      <c r="A438" s="271">
        <v>9255328</v>
      </c>
      <c r="B438" s="274" t="s">
        <v>2065</v>
      </c>
    </row>
    <row r="439" spans="1:2" s="18" customFormat="1">
      <c r="A439" s="271">
        <v>9255329</v>
      </c>
      <c r="B439" s="274" t="s">
        <v>2066</v>
      </c>
    </row>
    <row r="440" spans="1:2" s="18" customFormat="1">
      <c r="A440" s="271">
        <v>9255330</v>
      </c>
      <c r="B440" s="274" t="s">
        <v>2067</v>
      </c>
    </row>
    <row r="441" spans="1:2" s="18" customFormat="1">
      <c r="A441" s="271">
        <v>9255331</v>
      </c>
      <c r="B441" s="274" t="s">
        <v>2068</v>
      </c>
    </row>
    <row r="442" spans="1:2" s="18" customFormat="1">
      <c r="A442" s="271">
        <v>9255332</v>
      </c>
      <c r="B442" s="274" t="s">
        <v>2069</v>
      </c>
    </row>
    <row r="443" spans="1:2" s="18" customFormat="1">
      <c r="A443" s="271">
        <v>9255333</v>
      </c>
      <c r="B443" s="274" t="s">
        <v>4182</v>
      </c>
    </row>
    <row r="444" spans="1:2" s="18" customFormat="1">
      <c r="A444" s="271">
        <v>9255334</v>
      </c>
      <c r="B444" s="274" t="s">
        <v>2070</v>
      </c>
    </row>
    <row r="445" spans="1:2" s="18" customFormat="1">
      <c r="A445" s="271">
        <v>9255335</v>
      </c>
      <c r="B445" s="274" t="s">
        <v>2071</v>
      </c>
    </row>
    <row r="446" spans="1:2" s="18" customFormat="1">
      <c r="A446" s="271">
        <v>9255336</v>
      </c>
      <c r="B446" s="274" t="s">
        <v>2072</v>
      </c>
    </row>
    <row r="447" spans="1:2" s="18" customFormat="1">
      <c r="A447" s="271">
        <v>9255337</v>
      </c>
      <c r="B447" s="274" t="s">
        <v>2073</v>
      </c>
    </row>
    <row r="448" spans="1:2" s="18" customFormat="1">
      <c r="A448" s="271">
        <v>9255338</v>
      </c>
      <c r="B448" s="274" t="s">
        <v>2074</v>
      </c>
    </row>
    <row r="449" spans="1:2" s="18" customFormat="1">
      <c r="A449" s="271">
        <v>9255339</v>
      </c>
      <c r="B449" s="274" t="s">
        <v>2075</v>
      </c>
    </row>
    <row r="450" spans="1:2" s="18" customFormat="1">
      <c r="A450" s="271">
        <v>9255340</v>
      </c>
      <c r="B450" s="274" t="s">
        <v>2076</v>
      </c>
    </row>
    <row r="451" spans="1:2" s="18" customFormat="1">
      <c r="A451" s="271">
        <v>9255341</v>
      </c>
      <c r="B451" s="274" t="s">
        <v>4183</v>
      </c>
    </row>
    <row r="452" spans="1:2" s="18" customFormat="1">
      <c r="A452" s="271">
        <v>9255342</v>
      </c>
      <c r="B452" s="274" t="s">
        <v>2077</v>
      </c>
    </row>
    <row r="453" spans="1:2" s="18" customFormat="1">
      <c r="A453" s="271">
        <v>9255343</v>
      </c>
      <c r="B453" s="274" t="s">
        <v>2078</v>
      </c>
    </row>
    <row r="454" spans="1:2" s="18" customFormat="1">
      <c r="A454" s="271">
        <v>9255344</v>
      </c>
      <c r="B454" s="274" t="s">
        <v>2079</v>
      </c>
    </row>
    <row r="455" spans="1:2" s="18" customFormat="1">
      <c r="A455" s="271">
        <v>9255345</v>
      </c>
      <c r="B455" s="274" t="s">
        <v>2080</v>
      </c>
    </row>
    <row r="456" spans="1:2" s="18" customFormat="1">
      <c r="A456" s="271">
        <v>9255346</v>
      </c>
      <c r="B456" s="274" t="s">
        <v>2081</v>
      </c>
    </row>
    <row r="457" spans="1:2" s="18" customFormat="1">
      <c r="A457" s="271">
        <v>9255347</v>
      </c>
      <c r="B457" s="274" t="s">
        <v>2082</v>
      </c>
    </row>
    <row r="458" spans="1:2" s="18" customFormat="1">
      <c r="A458" s="271">
        <v>9255348</v>
      </c>
      <c r="B458" s="274" t="s">
        <v>2083</v>
      </c>
    </row>
    <row r="459" spans="1:2" s="18" customFormat="1">
      <c r="A459" s="271">
        <v>9255349</v>
      </c>
      <c r="B459" s="274" t="s">
        <v>2084</v>
      </c>
    </row>
    <row r="460" spans="1:2" s="18" customFormat="1">
      <c r="A460" s="271">
        <v>9255350</v>
      </c>
      <c r="B460" s="274" t="s">
        <v>2085</v>
      </c>
    </row>
    <row r="461" spans="1:2" s="18" customFormat="1">
      <c r="A461" s="271">
        <v>9255353</v>
      </c>
      <c r="B461" s="274" t="s">
        <v>2086</v>
      </c>
    </row>
    <row r="462" spans="1:2" s="18" customFormat="1">
      <c r="A462" s="271">
        <v>9255354</v>
      </c>
      <c r="B462" s="274" t="s">
        <v>2087</v>
      </c>
    </row>
    <row r="463" spans="1:2" s="18" customFormat="1">
      <c r="A463" s="271">
        <v>9255355</v>
      </c>
      <c r="B463" s="274" t="s">
        <v>2088</v>
      </c>
    </row>
    <row r="464" spans="1:2" s="18" customFormat="1">
      <c r="A464" s="271">
        <v>9255356</v>
      </c>
      <c r="B464" s="274" t="s">
        <v>2089</v>
      </c>
    </row>
    <row r="465" spans="1:2" s="18" customFormat="1">
      <c r="A465" s="271">
        <v>9255357</v>
      </c>
      <c r="B465" s="274" t="s">
        <v>2090</v>
      </c>
    </row>
    <row r="466" spans="1:2" s="18" customFormat="1">
      <c r="A466" s="271">
        <v>9255358</v>
      </c>
      <c r="B466" s="274" t="s">
        <v>2091</v>
      </c>
    </row>
    <row r="467" spans="1:2" s="18" customFormat="1">
      <c r="A467" s="271">
        <v>9255359</v>
      </c>
      <c r="B467" s="274" t="s">
        <v>2092</v>
      </c>
    </row>
    <row r="468" spans="1:2" s="18" customFormat="1">
      <c r="A468" s="271">
        <v>9257187</v>
      </c>
      <c r="B468" s="274" t="s">
        <v>2093</v>
      </c>
    </row>
    <row r="469" spans="1:2" s="18" customFormat="1">
      <c r="A469" s="271">
        <v>9257188</v>
      </c>
      <c r="B469" s="274" t="s">
        <v>2094</v>
      </c>
    </row>
    <row r="470" spans="1:2" s="18" customFormat="1">
      <c r="A470" s="271">
        <v>9257189</v>
      </c>
      <c r="B470" s="274" t="s">
        <v>2095</v>
      </c>
    </row>
    <row r="471" spans="1:2" s="18" customFormat="1">
      <c r="A471" s="271">
        <v>9257190</v>
      </c>
      <c r="B471" s="274" t="s">
        <v>2096</v>
      </c>
    </row>
    <row r="472" spans="1:2" s="18" customFormat="1">
      <c r="A472" s="271">
        <v>9257191</v>
      </c>
      <c r="B472" s="274" t="s">
        <v>2097</v>
      </c>
    </row>
    <row r="473" spans="1:2" s="18" customFormat="1">
      <c r="A473" s="271">
        <v>9257192</v>
      </c>
      <c r="B473" s="274" t="s">
        <v>2098</v>
      </c>
    </row>
    <row r="474" spans="1:2" s="18" customFormat="1">
      <c r="A474" s="271">
        <v>9257193</v>
      </c>
      <c r="B474" s="274" t="s">
        <v>2099</v>
      </c>
    </row>
    <row r="475" spans="1:2" s="18" customFormat="1">
      <c r="A475" s="271">
        <v>9255000</v>
      </c>
      <c r="B475" s="274" t="s">
        <v>2100</v>
      </c>
    </row>
    <row r="476" spans="1:2" s="18" customFormat="1">
      <c r="A476" s="271">
        <v>9255001</v>
      </c>
      <c r="B476" s="274" t="s">
        <v>2101</v>
      </c>
    </row>
    <row r="477" spans="1:2" s="18" customFormat="1">
      <c r="A477" s="271">
        <v>9255002</v>
      </c>
      <c r="B477" s="274" t="s">
        <v>2102</v>
      </c>
    </row>
    <row r="478" spans="1:2" s="18" customFormat="1">
      <c r="A478" s="271">
        <v>9255003</v>
      </c>
      <c r="B478" s="274" t="s">
        <v>2103</v>
      </c>
    </row>
    <row r="479" spans="1:2" s="18" customFormat="1">
      <c r="A479" s="271">
        <v>9255004</v>
      </c>
      <c r="B479" s="274" t="s">
        <v>2104</v>
      </c>
    </row>
    <row r="480" spans="1:2" s="18" customFormat="1">
      <c r="A480" s="271">
        <v>9255005</v>
      </c>
      <c r="B480" s="274" t="s">
        <v>2105</v>
      </c>
    </row>
    <row r="481" spans="1:2" s="18" customFormat="1">
      <c r="A481" s="271">
        <v>9255006</v>
      </c>
      <c r="B481" s="274" t="s">
        <v>2106</v>
      </c>
    </row>
    <row r="482" spans="1:2" s="18" customFormat="1">
      <c r="A482" s="271">
        <v>9255007</v>
      </c>
      <c r="B482" s="274" t="s">
        <v>2107</v>
      </c>
    </row>
    <row r="483" spans="1:2" s="18" customFormat="1">
      <c r="A483" s="271">
        <v>9255008</v>
      </c>
      <c r="B483" s="274" t="s">
        <v>2108</v>
      </c>
    </row>
    <row r="484" spans="1:2" s="18" customFormat="1">
      <c r="A484" s="271">
        <v>9255009</v>
      </c>
      <c r="B484" s="274" t="s">
        <v>2109</v>
      </c>
    </row>
    <row r="485" spans="1:2" s="18" customFormat="1">
      <c r="A485" s="271">
        <v>9255010</v>
      </c>
      <c r="B485" s="274" t="s">
        <v>2110</v>
      </c>
    </row>
    <row r="486" spans="1:2" s="18" customFormat="1">
      <c r="A486" s="271">
        <v>9255011</v>
      </c>
      <c r="B486" s="274" t="s">
        <v>2111</v>
      </c>
    </row>
    <row r="487" spans="1:2" s="18" customFormat="1">
      <c r="A487" s="271">
        <v>9255012</v>
      </c>
      <c r="B487" s="274" t="s">
        <v>2112</v>
      </c>
    </row>
    <row r="488" spans="1:2" s="18" customFormat="1">
      <c r="A488" s="271">
        <v>9255013</v>
      </c>
      <c r="B488" s="274" t="s">
        <v>2113</v>
      </c>
    </row>
    <row r="489" spans="1:2" s="18" customFormat="1">
      <c r="A489" s="271">
        <v>9255014</v>
      </c>
      <c r="B489" s="274" t="s">
        <v>2114</v>
      </c>
    </row>
    <row r="490" spans="1:2" s="18" customFormat="1">
      <c r="A490" s="271">
        <v>9255015</v>
      </c>
      <c r="B490" s="274" t="s">
        <v>2115</v>
      </c>
    </row>
    <row r="491" spans="1:2" s="18" customFormat="1">
      <c r="A491" s="271">
        <v>9255016</v>
      </c>
      <c r="B491" s="274" t="s">
        <v>2116</v>
      </c>
    </row>
    <row r="492" spans="1:2" s="18" customFormat="1">
      <c r="A492" s="271">
        <v>9255017</v>
      </c>
      <c r="B492" s="274" t="s">
        <v>2117</v>
      </c>
    </row>
    <row r="493" spans="1:2" s="18" customFormat="1">
      <c r="A493" s="271">
        <v>9255018</v>
      </c>
      <c r="B493" s="274" t="s">
        <v>2118</v>
      </c>
    </row>
    <row r="494" spans="1:2" s="18" customFormat="1">
      <c r="A494" s="271">
        <v>9255019</v>
      </c>
      <c r="B494" s="274" t="s">
        <v>2119</v>
      </c>
    </row>
    <row r="495" spans="1:2" s="18" customFormat="1">
      <c r="A495" s="271">
        <v>9255020</v>
      </c>
      <c r="B495" s="274" t="s">
        <v>2120</v>
      </c>
    </row>
    <row r="496" spans="1:2" s="18" customFormat="1">
      <c r="A496" s="271">
        <v>9255021</v>
      </c>
      <c r="B496" s="274" t="s">
        <v>2121</v>
      </c>
    </row>
    <row r="497" spans="1:2" s="18" customFormat="1">
      <c r="A497" s="271">
        <v>9255022</v>
      </c>
      <c r="B497" s="274" t="s">
        <v>2122</v>
      </c>
    </row>
    <row r="498" spans="1:2" s="18" customFormat="1">
      <c r="A498" s="271">
        <v>9255023</v>
      </c>
      <c r="B498" s="274" t="s">
        <v>2123</v>
      </c>
    </row>
    <row r="499" spans="1:2" s="18" customFormat="1">
      <c r="A499" s="271">
        <v>9255024</v>
      </c>
      <c r="B499" s="274" t="s">
        <v>2124</v>
      </c>
    </row>
    <row r="500" spans="1:2" s="18" customFormat="1">
      <c r="A500" s="271">
        <v>9255025</v>
      </c>
      <c r="B500" s="274" t="s">
        <v>2125</v>
      </c>
    </row>
    <row r="501" spans="1:2" s="18" customFormat="1">
      <c r="A501" s="271">
        <v>9255026</v>
      </c>
      <c r="B501" s="274" t="s">
        <v>4184</v>
      </c>
    </row>
    <row r="502" spans="1:2" s="18" customFormat="1">
      <c r="A502" s="271">
        <v>9255027</v>
      </c>
      <c r="B502" s="274" t="s">
        <v>4185</v>
      </c>
    </row>
    <row r="503" spans="1:2" s="18" customFormat="1">
      <c r="A503" s="271">
        <v>9255028</v>
      </c>
      <c r="B503" s="274" t="s">
        <v>2126</v>
      </c>
    </row>
    <row r="504" spans="1:2" s="18" customFormat="1">
      <c r="A504" s="271">
        <v>9255029</v>
      </c>
      <c r="B504" s="274" t="s">
        <v>2127</v>
      </c>
    </row>
    <row r="505" spans="1:2" s="18" customFormat="1">
      <c r="A505" s="271">
        <v>9255030</v>
      </c>
      <c r="B505" s="274" t="s">
        <v>2128</v>
      </c>
    </row>
    <row r="506" spans="1:2" s="18" customFormat="1">
      <c r="A506" s="271">
        <v>9255031</v>
      </c>
      <c r="B506" s="274" t="s">
        <v>2129</v>
      </c>
    </row>
    <row r="507" spans="1:2" s="18" customFormat="1">
      <c r="A507" s="271">
        <v>9255032</v>
      </c>
      <c r="B507" s="274" t="s">
        <v>2130</v>
      </c>
    </row>
    <row r="508" spans="1:2" s="18" customFormat="1">
      <c r="A508" s="271">
        <v>9255033</v>
      </c>
      <c r="B508" s="274" t="s">
        <v>2131</v>
      </c>
    </row>
    <row r="509" spans="1:2" s="18" customFormat="1">
      <c r="A509" s="271">
        <v>9255034</v>
      </c>
      <c r="B509" s="274" t="s">
        <v>2132</v>
      </c>
    </row>
    <row r="510" spans="1:2" s="18" customFormat="1">
      <c r="A510" s="271">
        <v>9255035</v>
      </c>
      <c r="B510" s="274" t="s">
        <v>2133</v>
      </c>
    </row>
    <row r="511" spans="1:2" s="18" customFormat="1">
      <c r="A511" s="271">
        <v>9255036</v>
      </c>
      <c r="B511" s="274" t="s">
        <v>2134</v>
      </c>
    </row>
    <row r="512" spans="1:2" s="18" customFormat="1">
      <c r="A512" s="271">
        <v>9255037</v>
      </c>
      <c r="B512" s="274" t="s">
        <v>2135</v>
      </c>
    </row>
    <row r="513" spans="1:2" s="18" customFormat="1">
      <c r="A513" s="271">
        <v>9255038</v>
      </c>
      <c r="B513" s="274" t="s">
        <v>2136</v>
      </c>
    </row>
    <row r="514" spans="1:2" s="18" customFormat="1">
      <c r="A514" s="271">
        <v>9255039</v>
      </c>
      <c r="B514" s="274" t="s">
        <v>2137</v>
      </c>
    </row>
    <row r="515" spans="1:2" s="18" customFormat="1">
      <c r="A515" s="271">
        <v>9255040</v>
      </c>
      <c r="B515" s="274" t="s">
        <v>2138</v>
      </c>
    </row>
    <row r="516" spans="1:2" s="18" customFormat="1">
      <c r="A516" s="271">
        <v>9255041</v>
      </c>
      <c r="B516" s="274" t="s">
        <v>2139</v>
      </c>
    </row>
    <row r="517" spans="1:2" s="18" customFormat="1">
      <c r="A517" s="271">
        <v>9255042</v>
      </c>
      <c r="B517" s="274" t="s">
        <v>4186</v>
      </c>
    </row>
    <row r="518" spans="1:2" s="18" customFormat="1">
      <c r="A518" s="271">
        <v>9255043</v>
      </c>
      <c r="B518" s="274" t="s">
        <v>4187</v>
      </c>
    </row>
    <row r="519" spans="1:2" s="18" customFormat="1">
      <c r="A519" s="271">
        <v>9255044</v>
      </c>
      <c r="B519" s="274" t="s">
        <v>2140</v>
      </c>
    </row>
    <row r="520" spans="1:2" s="18" customFormat="1">
      <c r="A520" s="271">
        <v>9255045</v>
      </c>
      <c r="B520" s="274" t="s">
        <v>2141</v>
      </c>
    </row>
    <row r="521" spans="1:2" s="18" customFormat="1">
      <c r="A521" s="271">
        <v>9255046</v>
      </c>
      <c r="B521" s="274" t="s">
        <v>2142</v>
      </c>
    </row>
    <row r="522" spans="1:2" s="18" customFormat="1">
      <c r="A522" s="271">
        <v>9255047</v>
      </c>
      <c r="B522" s="274" t="s">
        <v>2143</v>
      </c>
    </row>
    <row r="523" spans="1:2" s="18" customFormat="1">
      <c r="A523" s="271">
        <v>9255048</v>
      </c>
      <c r="B523" s="274" t="s">
        <v>2144</v>
      </c>
    </row>
    <row r="524" spans="1:2" s="18" customFormat="1">
      <c r="A524" s="271">
        <v>9255049</v>
      </c>
      <c r="B524" s="274" t="s">
        <v>2145</v>
      </c>
    </row>
    <row r="525" spans="1:2" s="18" customFormat="1">
      <c r="A525" s="271">
        <v>9255050</v>
      </c>
      <c r="B525" s="274" t="s">
        <v>2146</v>
      </c>
    </row>
    <row r="526" spans="1:2" s="18" customFormat="1">
      <c r="A526" s="271">
        <v>9255051</v>
      </c>
      <c r="B526" s="274" t="s">
        <v>2147</v>
      </c>
    </row>
    <row r="527" spans="1:2" s="18" customFormat="1">
      <c r="A527" s="271">
        <v>9255052</v>
      </c>
      <c r="B527" s="274" t="s">
        <v>2148</v>
      </c>
    </row>
    <row r="528" spans="1:2" s="18" customFormat="1">
      <c r="A528" s="271">
        <v>9255053</v>
      </c>
      <c r="B528" s="274" t="s">
        <v>2149</v>
      </c>
    </row>
    <row r="529" spans="1:2" s="18" customFormat="1">
      <c r="A529" s="271">
        <v>9255054</v>
      </c>
      <c r="B529" s="274" t="s">
        <v>2150</v>
      </c>
    </row>
    <row r="530" spans="1:2" s="18" customFormat="1">
      <c r="A530" s="271">
        <v>9255055</v>
      </c>
      <c r="B530" s="274" t="s">
        <v>2151</v>
      </c>
    </row>
    <row r="531" spans="1:2" s="18" customFormat="1">
      <c r="A531" s="271">
        <v>9255056</v>
      </c>
      <c r="B531" s="274" t="s">
        <v>2152</v>
      </c>
    </row>
    <row r="532" spans="1:2" s="18" customFormat="1">
      <c r="A532" s="271">
        <v>9255057</v>
      </c>
      <c r="B532" s="274" t="s">
        <v>2153</v>
      </c>
    </row>
    <row r="533" spans="1:2" s="18" customFormat="1">
      <c r="A533" s="271">
        <v>9255058</v>
      </c>
      <c r="B533" s="274" t="s">
        <v>2154</v>
      </c>
    </row>
    <row r="534" spans="1:2" s="18" customFormat="1">
      <c r="A534" s="271">
        <v>9255059</v>
      </c>
      <c r="B534" s="274" t="s">
        <v>2155</v>
      </c>
    </row>
    <row r="535" spans="1:2" s="18" customFormat="1">
      <c r="A535" s="271">
        <v>9255060</v>
      </c>
      <c r="B535" s="274" t="s">
        <v>2156</v>
      </c>
    </row>
    <row r="536" spans="1:2" s="18" customFormat="1">
      <c r="A536" s="271">
        <v>9255061</v>
      </c>
      <c r="B536" s="274" t="s">
        <v>2157</v>
      </c>
    </row>
    <row r="537" spans="1:2" s="18" customFormat="1">
      <c r="A537" s="271">
        <v>9255066</v>
      </c>
      <c r="B537" s="274" t="s">
        <v>2158</v>
      </c>
    </row>
    <row r="538" spans="1:2" s="18" customFormat="1">
      <c r="A538" s="271">
        <v>9255067</v>
      </c>
      <c r="B538" s="274" t="s">
        <v>2159</v>
      </c>
    </row>
    <row r="539" spans="1:2" s="18" customFormat="1">
      <c r="A539" s="271">
        <v>9255068</v>
      </c>
      <c r="B539" s="274" t="s">
        <v>2160</v>
      </c>
    </row>
    <row r="540" spans="1:2" s="18" customFormat="1">
      <c r="A540" s="271">
        <v>9255069</v>
      </c>
      <c r="B540" s="274" t="s">
        <v>2161</v>
      </c>
    </row>
    <row r="541" spans="1:2" s="18" customFormat="1">
      <c r="A541" s="271">
        <v>9255070</v>
      </c>
      <c r="B541" s="274" t="s">
        <v>2162</v>
      </c>
    </row>
    <row r="542" spans="1:2" s="18" customFormat="1">
      <c r="A542" s="271">
        <v>9255071</v>
      </c>
      <c r="B542" s="274" t="s">
        <v>2163</v>
      </c>
    </row>
    <row r="543" spans="1:2" s="18" customFormat="1">
      <c r="A543" s="271">
        <v>9255072</v>
      </c>
      <c r="B543" s="274" t="s">
        <v>2164</v>
      </c>
    </row>
    <row r="544" spans="1:2" s="18" customFormat="1">
      <c r="A544" s="271">
        <v>9255073</v>
      </c>
      <c r="B544" s="274" t="s">
        <v>2165</v>
      </c>
    </row>
    <row r="545" spans="1:2" s="18" customFormat="1">
      <c r="A545" s="271">
        <v>9255074</v>
      </c>
      <c r="B545" s="274" t="s">
        <v>2166</v>
      </c>
    </row>
    <row r="546" spans="1:2" s="18" customFormat="1">
      <c r="A546" s="271">
        <v>9255075</v>
      </c>
      <c r="B546" s="274" t="s">
        <v>2167</v>
      </c>
    </row>
    <row r="547" spans="1:2" s="18" customFormat="1">
      <c r="A547" s="271">
        <v>9255076</v>
      </c>
      <c r="B547" s="274" t="s">
        <v>2168</v>
      </c>
    </row>
    <row r="548" spans="1:2" s="18" customFormat="1">
      <c r="A548" s="271">
        <v>9255077</v>
      </c>
      <c r="B548" s="274" t="s">
        <v>2169</v>
      </c>
    </row>
    <row r="549" spans="1:2" s="18" customFormat="1">
      <c r="A549" s="271">
        <v>9255078</v>
      </c>
      <c r="B549" s="274" t="s">
        <v>2170</v>
      </c>
    </row>
    <row r="550" spans="1:2" s="18" customFormat="1">
      <c r="A550" s="271">
        <v>9255079</v>
      </c>
      <c r="B550" s="274" t="s">
        <v>2171</v>
      </c>
    </row>
    <row r="551" spans="1:2" s="18" customFormat="1">
      <c r="A551" s="271">
        <v>9257131</v>
      </c>
      <c r="B551" s="274" t="s">
        <v>2172</v>
      </c>
    </row>
    <row r="552" spans="1:2" s="18" customFormat="1">
      <c r="A552" s="271">
        <v>9257132</v>
      </c>
      <c r="B552" s="274" t="s">
        <v>2173</v>
      </c>
    </row>
    <row r="553" spans="1:2" s="18" customFormat="1">
      <c r="A553" s="271">
        <v>9257133</v>
      </c>
      <c r="B553" s="274" t="s">
        <v>2174</v>
      </c>
    </row>
    <row r="554" spans="1:2" s="18" customFormat="1">
      <c r="A554" s="271">
        <v>9257134</v>
      </c>
      <c r="B554" s="274" t="s">
        <v>2175</v>
      </c>
    </row>
    <row r="555" spans="1:2" s="18" customFormat="1">
      <c r="A555" s="271">
        <v>9257135</v>
      </c>
      <c r="B555" s="274" t="s">
        <v>2176</v>
      </c>
    </row>
    <row r="556" spans="1:2" s="18" customFormat="1">
      <c r="A556" s="271">
        <v>9257136</v>
      </c>
      <c r="B556" s="274" t="s">
        <v>2177</v>
      </c>
    </row>
    <row r="557" spans="1:2" s="18" customFormat="1">
      <c r="A557" s="271">
        <v>9257137</v>
      </c>
      <c r="B557" s="274" t="s">
        <v>2178</v>
      </c>
    </row>
    <row r="558" spans="1:2" s="18" customFormat="1">
      <c r="A558" s="271">
        <v>9257138</v>
      </c>
      <c r="B558" s="274" t="s">
        <v>2179</v>
      </c>
    </row>
    <row r="559" spans="1:2" s="18" customFormat="1">
      <c r="A559" s="271">
        <v>9257139</v>
      </c>
      <c r="B559" s="274" t="s">
        <v>2180</v>
      </c>
    </row>
    <row r="560" spans="1:2" s="18" customFormat="1">
      <c r="A560" s="271">
        <v>9257140</v>
      </c>
      <c r="B560" s="274" t="s">
        <v>2181</v>
      </c>
    </row>
    <row r="561" spans="1:2" s="18" customFormat="1">
      <c r="A561" s="271">
        <v>9257141</v>
      </c>
      <c r="B561" s="274" t="s">
        <v>2182</v>
      </c>
    </row>
    <row r="562" spans="1:2" s="18" customFormat="1">
      <c r="A562" s="271">
        <v>9257142</v>
      </c>
      <c r="B562" s="274" t="s">
        <v>2183</v>
      </c>
    </row>
    <row r="563" spans="1:2" s="18" customFormat="1">
      <c r="A563" s="271">
        <v>9257143</v>
      </c>
      <c r="B563" s="274" t="s">
        <v>2184</v>
      </c>
    </row>
    <row r="564" spans="1:2" s="18" customFormat="1">
      <c r="A564" s="271">
        <v>9257144</v>
      </c>
      <c r="B564" s="274" t="s">
        <v>2185</v>
      </c>
    </row>
    <row r="565" spans="1:2" s="18" customFormat="1">
      <c r="A565" s="271">
        <v>9255360</v>
      </c>
      <c r="B565" s="274" t="s">
        <v>2186</v>
      </c>
    </row>
    <row r="566" spans="1:2" s="18" customFormat="1">
      <c r="A566" s="271">
        <v>9270570</v>
      </c>
      <c r="B566" s="274" t="s">
        <v>2187</v>
      </c>
    </row>
    <row r="567" spans="1:2" s="18" customFormat="1">
      <c r="A567" s="271">
        <v>9255362</v>
      </c>
      <c r="B567" s="274" t="s">
        <v>2188</v>
      </c>
    </row>
    <row r="568" spans="1:2" s="18" customFormat="1">
      <c r="A568" s="271">
        <v>9255364</v>
      </c>
      <c r="B568" s="274" t="s">
        <v>2189</v>
      </c>
    </row>
    <row r="569" spans="1:2" s="18" customFormat="1">
      <c r="A569" s="271">
        <v>9255365</v>
      </c>
      <c r="B569" s="274" t="s">
        <v>2190</v>
      </c>
    </row>
    <row r="570" spans="1:2" s="18" customFormat="1">
      <c r="A570" s="271">
        <v>9255366</v>
      </c>
      <c r="B570" s="274" t="s">
        <v>2191</v>
      </c>
    </row>
    <row r="571" spans="1:2" s="18" customFormat="1">
      <c r="A571" s="271">
        <v>9255368</v>
      </c>
      <c r="B571" s="274" t="s">
        <v>2192</v>
      </c>
    </row>
    <row r="572" spans="1:2" s="18" customFormat="1">
      <c r="A572" s="271">
        <v>9255370</v>
      </c>
      <c r="B572" s="274" t="s">
        <v>2193</v>
      </c>
    </row>
    <row r="573" spans="1:2" s="18" customFormat="1">
      <c r="A573" s="271">
        <v>9255371</v>
      </c>
      <c r="B573" s="274" t="s">
        <v>2194</v>
      </c>
    </row>
    <row r="574" spans="1:2" s="18" customFormat="1">
      <c r="A574" s="271">
        <v>9255372</v>
      </c>
      <c r="B574" s="274" t="s">
        <v>2195</v>
      </c>
    </row>
    <row r="575" spans="1:2" s="18" customFormat="1">
      <c r="A575" s="271">
        <v>9255373</v>
      </c>
      <c r="B575" s="274" t="s">
        <v>2196</v>
      </c>
    </row>
    <row r="576" spans="1:2" s="18" customFormat="1">
      <c r="A576" s="271">
        <v>9270572</v>
      </c>
      <c r="B576" s="274" t="s">
        <v>2197</v>
      </c>
    </row>
    <row r="577" spans="1:2" s="18" customFormat="1">
      <c r="A577" s="271">
        <v>9270574</v>
      </c>
      <c r="B577" s="274" t="s">
        <v>2198</v>
      </c>
    </row>
    <row r="578" spans="1:2" s="18" customFormat="1">
      <c r="A578" s="271">
        <v>9270575</v>
      </c>
      <c r="B578" s="274" t="s">
        <v>2199</v>
      </c>
    </row>
    <row r="579" spans="1:2" s="18" customFormat="1">
      <c r="A579" s="271">
        <v>9270576</v>
      </c>
      <c r="B579" s="274" t="s">
        <v>2200</v>
      </c>
    </row>
    <row r="580" spans="1:2" s="18" customFormat="1">
      <c r="A580" s="271">
        <v>9270578</v>
      </c>
      <c r="B580" s="274" t="s">
        <v>2201</v>
      </c>
    </row>
    <row r="581" spans="1:2" s="18" customFormat="1">
      <c r="A581" s="271">
        <v>9270580</v>
      </c>
      <c r="B581" s="274" t="s">
        <v>2202</v>
      </c>
    </row>
    <row r="582" spans="1:2" s="18" customFormat="1">
      <c r="A582" s="271">
        <v>9270581</v>
      </c>
      <c r="B582" s="274" t="s">
        <v>2203</v>
      </c>
    </row>
    <row r="583" spans="1:2" s="18" customFormat="1">
      <c r="A583" s="271">
        <v>9270582</v>
      </c>
      <c r="B583" s="274" t="s">
        <v>2204</v>
      </c>
    </row>
    <row r="584" spans="1:2" s="18" customFormat="1">
      <c r="A584" s="271">
        <v>9270583</v>
      </c>
      <c r="B584" s="274" t="s">
        <v>2205</v>
      </c>
    </row>
    <row r="585" spans="1:2" s="18" customFormat="1">
      <c r="A585" s="271">
        <v>9255375</v>
      </c>
      <c r="B585" s="274" t="s">
        <v>2206</v>
      </c>
    </row>
    <row r="586" spans="1:2" s="18" customFormat="1">
      <c r="A586" s="271">
        <v>9255377</v>
      </c>
      <c r="B586" s="274" t="s">
        <v>2207</v>
      </c>
    </row>
    <row r="587" spans="1:2" s="18" customFormat="1">
      <c r="A587" s="271">
        <v>9255378</v>
      </c>
      <c r="B587" s="274" t="s">
        <v>2208</v>
      </c>
    </row>
    <row r="588" spans="1:2" s="18" customFormat="1">
      <c r="A588" s="271">
        <v>9255379</v>
      </c>
      <c r="B588" s="274" t="s">
        <v>2209</v>
      </c>
    </row>
    <row r="589" spans="1:2" s="18" customFormat="1">
      <c r="A589" s="271">
        <v>9255381</v>
      </c>
      <c r="B589" s="274" t="s">
        <v>2210</v>
      </c>
    </row>
    <row r="590" spans="1:2" s="18" customFormat="1">
      <c r="A590" s="271">
        <v>9255383</v>
      </c>
      <c r="B590" s="274" t="s">
        <v>2211</v>
      </c>
    </row>
    <row r="591" spans="1:2" s="18" customFormat="1">
      <c r="A591" s="271">
        <v>9255384</v>
      </c>
      <c r="B591" s="274" t="s">
        <v>2212</v>
      </c>
    </row>
    <row r="592" spans="1:2" s="18" customFormat="1">
      <c r="A592" s="271">
        <v>9255385</v>
      </c>
      <c r="B592" s="274" t="s">
        <v>2213</v>
      </c>
    </row>
    <row r="593" spans="1:2" s="18" customFormat="1">
      <c r="A593" s="271">
        <v>9255386</v>
      </c>
      <c r="B593" s="274" t="s">
        <v>2214</v>
      </c>
    </row>
    <row r="594" spans="1:2" s="18" customFormat="1">
      <c r="A594" s="271">
        <v>9270585</v>
      </c>
      <c r="B594" s="274" t="s">
        <v>2215</v>
      </c>
    </row>
    <row r="595" spans="1:2" s="18" customFormat="1">
      <c r="A595" s="271">
        <v>9270587</v>
      </c>
      <c r="B595" s="274" t="s">
        <v>2216</v>
      </c>
    </row>
    <row r="596" spans="1:2" s="18" customFormat="1">
      <c r="A596" s="271">
        <v>9270588</v>
      </c>
      <c r="B596" s="274" t="s">
        <v>2217</v>
      </c>
    </row>
    <row r="597" spans="1:2" s="18" customFormat="1">
      <c r="A597" s="271">
        <v>9270589</v>
      </c>
      <c r="B597" s="274" t="s">
        <v>2218</v>
      </c>
    </row>
    <row r="598" spans="1:2" s="18" customFormat="1">
      <c r="A598" s="271">
        <v>9270591</v>
      </c>
      <c r="B598" s="274" t="s">
        <v>2219</v>
      </c>
    </row>
    <row r="599" spans="1:2" s="18" customFormat="1">
      <c r="A599" s="271">
        <v>9270593</v>
      </c>
      <c r="B599" s="274" t="s">
        <v>2220</v>
      </c>
    </row>
    <row r="600" spans="1:2" s="18" customFormat="1">
      <c r="A600" s="271">
        <v>9270594</v>
      </c>
      <c r="B600" s="274" t="s">
        <v>2221</v>
      </c>
    </row>
    <row r="601" spans="1:2" s="18" customFormat="1">
      <c r="A601" s="271">
        <v>9270595</v>
      </c>
      <c r="B601" s="274" t="s">
        <v>2222</v>
      </c>
    </row>
    <row r="602" spans="1:2" s="18" customFormat="1">
      <c r="A602" s="271">
        <v>9270596</v>
      </c>
      <c r="B602" s="274" t="s">
        <v>2223</v>
      </c>
    </row>
    <row r="603" spans="1:2" s="18" customFormat="1">
      <c r="A603" s="271">
        <v>9255388</v>
      </c>
      <c r="B603" s="274" t="s">
        <v>2224</v>
      </c>
    </row>
    <row r="604" spans="1:2" s="18" customFormat="1">
      <c r="A604" s="271">
        <v>9255390</v>
      </c>
      <c r="B604" s="274" t="s">
        <v>2225</v>
      </c>
    </row>
    <row r="605" spans="1:2" s="18" customFormat="1">
      <c r="A605" s="271">
        <v>9255391</v>
      </c>
      <c r="B605" s="274" t="s">
        <v>2226</v>
      </c>
    </row>
    <row r="606" spans="1:2" s="18" customFormat="1">
      <c r="A606" s="271">
        <v>9255392</v>
      </c>
      <c r="B606" s="274" t="s">
        <v>2227</v>
      </c>
    </row>
    <row r="607" spans="1:2" s="18" customFormat="1">
      <c r="A607" s="271">
        <v>9255393</v>
      </c>
      <c r="B607" s="274" t="s">
        <v>3785</v>
      </c>
    </row>
    <row r="608" spans="1:2" s="18" customFormat="1">
      <c r="A608" s="271">
        <v>9255394</v>
      </c>
      <c r="B608" s="274" t="s">
        <v>2228</v>
      </c>
    </row>
    <row r="609" spans="1:2" s="18" customFormat="1">
      <c r="A609" s="271">
        <v>9255396</v>
      </c>
      <c r="B609" s="274" t="s">
        <v>2229</v>
      </c>
    </row>
    <row r="610" spans="1:2" s="18" customFormat="1">
      <c r="A610" s="271">
        <v>9255397</v>
      </c>
      <c r="B610" s="274" t="s">
        <v>2230</v>
      </c>
    </row>
    <row r="611" spans="1:2" s="18" customFormat="1">
      <c r="A611" s="271">
        <v>9255398</v>
      </c>
      <c r="B611" s="274" t="s">
        <v>2231</v>
      </c>
    </row>
    <row r="612" spans="1:2" s="18" customFormat="1">
      <c r="A612" s="271">
        <v>9255399</v>
      </c>
      <c r="B612" s="274" t="s">
        <v>2232</v>
      </c>
    </row>
    <row r="613" spans="1:2" s="18" customFormat="1">
      <c r="A613" s="271">
        <v>9270598</v>
      </c>
      <c r="B613" s="274" t="s">
        <v>2233</v>
      </c>
    </row>
    <row r="614" spans="1:2" s="18" customFormat="1">
      <c r="A614" s="271">
        <v>9270600</v>
      </c>
      <c r="B614" s="274" t="s">
        <v>2234</v>
      </c>
    </row>
    <row r="615" spans="1:2" s="18" customFormat="1">
      <c r="A615" s="271">
        <v>9270601</v>
      </c>
      <c r="B615" s="274" t="s">
        <v>2235</v>
      </c>
    </row>
    <row r="616" spans="1:2" s="18" customFormat="1">
      <c r="A616" s="271">
        <v>9270602</v>
      </c>
      <c r="B616" s="274" t="s">
        <v>2236</v>
      </c>
    </row>
    <row r="617" spans="1:2" s="18" customFormat="1">
      <c r="A617" s="271">
        <v>9270604</v>
      </c>
      <c r="B617" s="274" t="s">
        <v>2237</v>
      </c>
    </row>
    <row r="618" spans="1:2" s="18" customFormat="1">
      <c r="A618" s="271">
        <v>9270606</v>
      </c>
      <c r="B618" s="274" t="s">
        <v>2238</v>
      </c>
    </row>
    <row r="619" spans="1:2" s="18" customFormat="1">
      <c r="A619" s="271">
        <v>9270607</v>
      </c>
      <c r="B619" s="274" t="s">
        <v>2239</v>
      </c>
    </row>
    <row r="620" spans="1:2" s="18" customFormat="1">
      <c r="A620" s="271">
        <v>9270608</v>
      </c>
      <c r="B620" s="274" t="s">
        <v>2240</v>
      </c>
    </row>
    <row r="621" spans="1:2" s="18" customFormat="1">
      <c r="A621" s="271">
        <v>9270609</v>
      </c>
      <c r="B621" s="274" t="s">
        <v>2241</v>
      </c>
    </row>
    <row r="622" spans="1:2" s="18" customFormat="1">
      <c r="A622" s="271">
        <v>9255401</v>
      </c>
      <c r="B622" s="274" t="s">
        <v>2242</v>
      </c>
    </row>
    <row r="623" spans="1:2" s="18" customFormat="1">
      <c r="A623" s="271">
        <v>9255403</v>
      </c>
      <c r="B623" s="274" t="s">
        <v>2243</v>
      </c>
    </row>
    <row r="624" spans="1:2" s="18" customFormat="1">
      <c r="A624" s="271">
        <v>9255404</v>
      </c>
      <c r="B624" s="274" t="s">
        <v>2244</v>
      </c>
    </row>
    <row r="625" spans="1:2" s="18" customFormat="1">
      <c r="A625" s="271">
        <v>9255405</v>
      </c>
      <c r="B625" s="274" t="s">
        <v>2245</v>
      </c>
    </row>
    <row r="626" spans="1:2" s="18" customFormat="1">
      <c r="A626" s="271">
        <v>9255406</v>
      </c>
      <c r="B626" s="274" t="s">
        <v>3786</v>
      </c>
    </row>
    <row r="627" spans="1:2" s="18" customFormat="1">
      <c r="A627" s="271">
        <v>9255407</v>
      </c>
      <c r="B627" s="274" t="s">
        <v>2246</v>
      </c>
    </row>
    <row r="628" spans="1:2" s="18" customFormat="1">
      <c r="A628" s="271">
        <v>9255409</v>
      </c>
      <c r="B628" s="274" t="s">
        <v>2247</v>
      </c>
    </row>
    <row r="629" spans="1:2" s="18" customFormat="1">
      <c r="A629" s="271">
        <v>9255410</v>
      </c>
      <c r="B629" s="274" t="s">
        <v>2248</v>
      </c>
    </row>
    <row r="630" spans="1:2" s="18" customFormat="1">
      <c r="A630" s="271">
        <v>9255411</v>
      </c>
      <c r="B630" s="274" t="s">
        <v>2249</v>
      </c>
    </row>
    <row r="631" spans="1:2" s="18" customFormat="1">
      <c r="A631" s="271">
        <v>9255412</v>
      </c>
      <c r="B631" s="274" t="s">
        <v>2250</v>
      </c>
    </row>
    <row r="632" spans="1:2" s="18" customFormat="1">
      <c r="A632" s="271">
        <v>9270611</v>
      </c>
      <c r="B632" s="274" t="s">
        <v>2251</v>
      </c>
    </row>
    <row r="633" spans="1:2" s="18" customFormat="1">
      <c r="A633" s="271">
        <v>9270613</v>
      </c>
      <c r="B633" s="274" t="s">
        <v>2252</v>
      </c>
    </row>
    <row r="634" spans="1:2" s="18" customFormat="1">
      <c r="A634" s="271">
        <v>9270614</v>
      </c>
      <c r="B634" s="274" t="s">
        <v>2253</v>
      </c>
    </row>
    <row r="635" spans="1:2" s="18" customFormat="1">
      <c r="A635" s="271">
        <v>9270615</v>
      </c>
      <c r="B635" s="274" t="s">
        <v>2254</v>
      </c>
    </row>
    <row r="636" spans="1:2" s="18" customFormat="1">
      <c r="A636" s="271">
        <v>9270617</v>
      </c>
      <c r="B636" s="274" t="s">
        <v>2255</v>
      </c>
    </row>
    <row r="637" spans="1:2" s="18" customFormat="1">
      <c r="A637" s="271">
        <v>9270619</v>
      </c>
      <c r="B637" s="274" t="s">
        <v>2256</v>
      </c>
    </row>
    <row r="638" spans="1:2" s="18" customFormat="1">
      <c r="A638" s="271">
        <v>9270620</v>
      </c>
      <c r="B638" s="274" t="s">
        <v>2257</v>
      </c>
    </row>
    <row r="639" spans="1:2" s="18" customFormat="1">
      <c r="A639" s="271">
        <v>9270621</v>
      </c>
      <c r="B639" s="274" t="s">
        <v>2258</v>
      </c>
    </row>
    <row r="640" spans="1:2" s="18" customFormat="1">
      <c r="A640" s="271">
        <v>9270622</v>
      </c>
      <c r="B640" s="274" t="s">
        <v>2259</v>
      </c>
    </row>
    <row r="641" spans="1:2" s="18" customFormat="1">
      <c r="A641" s="271">
        <v>9257300</v>
      </c>
      <c r="B641" s="274" t="s">
        <v>2260</v>
      </c>
    </row>
    <row r="642" spans="1:2" s="18" customFormat="1">
      <c r="A642" s="271">
        <v>9257301</v>
      </c>
      <c r="B642" s="274" t="s">
        <v>2261</v>
      </c>
    </row>
    <row r="643" spans="1:2" s="18" customFormat="1">
      <c r="A643" s="271">
        <v>9257302</v>
      </c>
      <c r="B643" s="274" t="s">
        <v>2262</v>
      </c>
    </row>
    <row r="644" spans="1:2" s="18" customFormat="1">
      <c r="A644" s="271">
        <v>9257303</v>
      </c>
      <c r="B644" s="274" t="s">
        <v>2263</v>
      </c>
    </row>
    <row r="645" spans="1:2" s="18" customFormat="1">
      <c r="A645" s="271">
        <v>9257666</v>
      </c>
      <c r="B645" s="274" t="s">
        <v>2264</v>
      </c>
    </row>
    <row r="646" spans="1:2" s="18" customFormat="1">
      <c r="A646" s="271">
        <v>9257667</v>
      </c>
      <c r="B646" s="274" t="s">
        <v>2265</v>
      </c>
    </row>
    <row r="647" spans="1:2" s="18" customFormat="1">
      <c r="A647" s="271">
        <v>9257668</v>
      </c>
      <c r="B647" s="274" t="s">
        <v>2266</v>
      </c>
    </row>
    <row r="648" spans="1:2" s="18" customFormat="1">
      <c r="A648" s="271">
        <v>9257669</v>
      </c>
      <c r="B648" s="274" t="s">
        <v>2267</v>
      </c>
    </row>
    <row r="649" spans="1:2" s="18" customFormat="1">
      <c r="A649" s="271">
        <v>9257670</v>
      </c>
      <c r="B649" s="274" t="s">
        <v>2268</v>
      </c>
    </row>
    <row r="650" spans="1:2" s="18" customFormat="1">
      <c r="A650" s="271">
        <v>9257671</v>
      </c>
      <c r="B650" s="274" t="s">
        <v>2269</v>
      </c>
    </row>
    <row r="651" spans="1:2" s="18" customFormat="1">
      <c r="A651" s="271">
        <v>9257672</v>
      </c>
      <c r="B651" s="274" t="s">
        <v>2270</v>
      </c>
    </row>
    <row r="652" spans="1:2" s="18" customFormat="1">
      <c r="A652" s="271">
        <v>9257673</v>
      </c>
      <c r="B652" s="274" t="s">
        <v>2271</v>
      </c>
    </row>
    <row r="653" spans="1:2" s="18" customFormat="1">
      <c r="A653" s="271">
        <v>9257269</v>
      </c>
      <c r="B653" s="274" t="s">
        <v>2272</v>
      </c>
    </row>
    <row r="654" spans="1:2" s="18" customFormat="1">
      <c r="A654" s="271">
        <v>9257270</v>
      </c>
      <c r="B654" s="274" t="s">
        <v>2273</v>
      </c>
    </row>
    <row r="655" spans="1:2" s="18" customFormat="1">
      <c r="A655" s="271">
        <v>9257271</v>
      </c>
      <c r="B655" s="274" t="s">
        <v>2274</v>
      </c>
    </row>
    <row r="656" spans="1:2" s="18" customFormat="1">
      <c r="A656" s="271">
        <v>9257611</v>
      </c>
      <c r="B656" s="274" t="s">
        <v>2275</v>
      </c>
    </row>
    <row r="657" spans="1:2" s="18" customFormat="1">
      <c r="A657" s="271">
        <v>9257612</v>
      </c>
      <c r="B657" s="274" t="s">
        <v>2276</v>
      </c>
    </row>
    <row r="658" spans="1:2" s="18" customFormat="1">
      <c r="A658" s="271">
        <v>9257613</v>
      </c>
      <c r="B658" s="274" t="s">
        <v>2277</v>
      </c>
    </row>
    <row r="659" spans="1:2" s="18" customFormat="1">
      <c r="A659" s="271">
        <v>9257623</v>
      </c>
      <c r="B659" s="274" t="s">
        <v>2278</v>
      </c>
    </row>
    <row r="660" spans="1:2" s="18" customFormat="1">
      <c r="A660" s="271">
        <v>9257734</v>
      </c>
      <c r="B660" s="274" t="s">
        <v>2279</v>
      </c>
    </row>
    <row r="661" spans="1:2" s="18" customFormat="1">
      <c r="A661" s="271">
        <v>9255678</v>
      </c>
      <c r="B661" s="274" t="s">
        <v>2280</v>
      </c>
    </row>
    <row r="662" spans="1:2" s="18" customFormat="1">
      <c r="A662" s="271">
        <v>9255679</v>
      </c>
      <c r="B662" s="274" t="s">
        <v>2281</v>
      </c>
    </row>
    <row r="663" spans="1:2" s="18" customFormat="1">
      <c r="A663" s="271">
        <v>9255680</v>
      </c>
      <c r="B663" s="274" t="s">
        <v>2282</v>
      </c>
    </row>
    <row r="664" spans="1:2" s="18" customFormat="1">
      <c r="A664" s="271">
        <v>9255681</v>
      </c>
      <c r="B664" s="274" t="s">
        <v>2283</v>
      </c>
    </row>
    <row r="665" spans="1:2" s="18" customFormat="1">
      <c r="A665" s="271">
        <v>9255682</v>
      </c>
      <c r="B665" s="274" t="s">
        <v>2284</v>
      </c>
    </row>
    <row r="666" spans="1:2" s="18" customFormat="1">
      <c r="A666" s="271">
        <v>9255683</v>
      </c>
      <c r="B666" s="274" t="s">
        <v>2285</v>
      </c>
    </row>
    <row r="667" spans="1:2" s="18" customFormat="1">
      <c r="A667" s="271">
        <v>9255684</v>
      </c>
      <c r="B667" s="274" t="s">
        <v>2286</v>
      </c>
    </row>
    <row r="668" spans="1:2" s="18" customFormat="1">
      <c r="A668" s="271">
        <v>9255685</v>
      </c>
      <c r="B668" s="274" t="s">
        <v>2287</v>
      </c>
    </row>
    <row r="669" spans="1:2" s="18" customFormat="1">
      <c r="A669" s="271">
        <v>9255686</v>
      </c>
      <c r="B669" s="274" t="s">
        <v>2288</v>
      </c>
    </row>
    <row r="670" spans="1:2" s="18" customFormat="1">
      <c r="A670" s="271">
        <v>9257368</v>
      </c>
      <c r="B670" s="274" t="s">
        <v>2289</v>
      </c>
    </row>
    <row r="671" spans="1:2" s="18" customFormat="1">
      <c r="A671" s="271">
        <v>9257369</v>
      </c>
      <c r="B671" s="274" t="s">
        <v>2290</v>
      </c>
    </row>
    <row r="672" spans="1:2" s="18" customFormat="1">
      <c r="A672" s="271">
        <v>9257370</v>
      </c>
      <c r="B672" s="274" t="s">
        <v>2291</v>
      </c>
    </row>
    <row r="673" spans="1:2" s="18" customFormat="1">
      <c r="A673" s="271">
        <v>9257371</v>
      </c>
      <c r="B673" s="274" t="s">
        <v>2292</v>
      </c>
    </row>
    <row r="674" spans="1:2" s="18" customFormat="1">
      <c r="A674" s="271">
        <v>9257372</v>
      </c>
      <c r="B674" s="274" t="s">
        <v>2293</v>
      </c>
    </row>
    <row r="675" spans="1:2" s="18" customFormat="1">
      <c r="A675" s="271">
        <v>9257373</v>
      </c>
      <c r="B675" s="274" t="s">
        <v>2294</v>
      </c>
    </row>
    <row r="676" spans="1:2" s="18" customFormat="1">
      <c r="A676" s="271">
        <v>9257374</v>
      </c>
      <c r="B676" s="274" t="s">
        <v>2295</v>
      </c>
    </row>
    <row r="677" spans="1:2" s="18" customFormat="1">
      <c r="A677" s="271">
        <v>9257375</v>
      </c>
      <c r="B677" s="274" t="s">
        <v>2296</v>
      </c>
    </row>
    <row r="678" spans="1:2" s="18" customFormat="1">
      <c r="A678" s="271">
        <v>9257376</v>
      </c>
      <c r="B678" s="274" t="s">
        <v>2297</v>
      </c>
    </row>
    <row r="679" spans="1:2" s="18" customFormat="1">
      <c r="A679" s="271">
        <v>9255705</v>
      </c>
      <c r="B679" s="274" t="s">
        <v>2298</v>
      </c>
    </row>
    <row r="680" spans="1:2" s="18" customFormat="1">
      <c r="A680" s="271">
        <v>9255706</v>
      </c>
      <c r="B680" s="274" t="s">
        <v>2299</v>
      </c>
    </row>
    <row r="681" spans="1:2" s="18" customFormat="1">
      <c r="A681" s="271">
        <v>9255707</v>
      </c>
      <c r="B681" s="274" t="s">
        <v>2300</v>
      </c>
    </row>
    <row r="682" spans="1:2" s="18" customFormat="1">
      <c r="A682" s="271">
        <v>9255708</v>
      </c>
      <c r="B682" s="274" t="s">
        <v>2301</v>
      </c>
    </row>
    <row r="683" spans="1:2" s="18" customFormat="1">
      <c r="A683" s="271">
        <v>9255709</v>
      </c>
      <c r="B683" s="274" t="s">
        <v>2302</v>
      </c>
    </row>
    <row r="684" spans="1:2" s="18" customFormat="1">
      <c r="A684" s="271">
        <v>9255710</v>
      </c>
      <c r="B684" s="274" t="s">
        <v>2303</v>
      </c>
    </row>
    <row r="685" spans="1:2" s="18" customFormat="1">
      <c r="A685" s="271">
        <v>9255711</v>
      </c>
      <c r="B685" s="274" t="s">
        <v>2304</v>
      </c>
    </row>
    <row r="686" spans="1:2" s="18" customFormat="1">
      <c r="A686" s="271">
        <v>9255712</v>
      </c>
      <c r="B686" s="274" t="s">
        <v>2305</v>
      </c>
    </row>
    <row r="687" spans="1:2" s="18" customFormat="1">
      <c r="A687" s="271">
        <v>9255713</v>
      </c>
      <c r="B687" s="274" t="s">
        <v>2306</v>
      </c>
    </row>
    <row r="688" spans="1:2" s="18" customFormat="1">
      <c r="A688" s="271">
        <v>9257395</v>
      </c>
      <c r="B688" s="274" t="s">
        <v>2307</v>
      </c>
    </row>
    <row r="689" spans="1:2" s="18" customFormat="1">
      <c r="A689" s="271">
        <v>9257396</v>
      </c>
      <c r="B689" s="274" t="s">
        <v>2308</v>
      </c>
    </row>
    <row r="690" spans="1:2" s="18" customFormat="1">
      <c r="A690" s="271">
        <v>9257397</v>
      </c>
      <c r="B690" s="274" t="s">
        <v>2309</v>
      </c>
    </row>
    <row r="691" spans="1:2" s="18" customFormat="1">
      <c r="A691" s="271">
        <v>9257398</v>
      </c>
      <c r="B691" s="274" t="s">
        <v>2310</v>
      </c>
    </row>
    <row r="692" spans="1:2" s="18" customFormat="1">
      <c r="A692" s="271">
        <v>9257399</v>
      </c>
      <c r="B692" s="274" t="s">
        <v>2311</v>
      </c>
    </row>
    <row r="693" spans="1:2" s="18" customFormat="1">
      <c r="A693" s="271">
        <v>9257400</v>
      </c>
      <c r="B693" s="274" t="s">
        <v>2312</v>
      </c>
    </row>
    <row r="694" spans="1:2" s="18" customFormat="1">
      <c r="A694" s="271">
        <v>9257401</v>
      </c>
      <c r="B694" s="274" t="s">
        <v>2313</v>
      </c>
    </row>
    <row r="695" spans="1:2" s="18" customFormat="1">
      <c r="A695" s="271">
        <v>9257402</v>
      </c>
      <c r="B695" s="274" t="s">
        <v>2314</v>
      </c>
    </row>
    <row r="696" spans="1:2" s="18" customFormat="1">
      <c r="A696" s="271">
        <v>9257403</v>
      </c>
      <c r="B696" s="274" t="s">
        <v>2315</v>
      </c>
    </row>
    <row r="697" spans="1:2" s="18" customFormat="1">
      <c r="A697" s="271">
        <v>9255732</v>
      </c>
      <c r="B697" s="274" t="s">
        <v>2316</v>
      </c>
    </row>
    <row r="698" spans="1:2" s="18" customFormat="1">
      <c r="A698" s="271">
        <v>9255733</v>
      </c>
      <c r="B698" s="274" t="s">
        <v>2317</v>
      </c>
    </row>
    <row r="699" spans="1:2" s="18" customFormat="1">
      <c r="A699" s="271">
        <v>9255734</v>
      </c>
      <c r="B699" s="274" t="s">
        <v>2318</v>
      </c>
    </row>
    <row r="700" spans="1:2" s="18" customFormat="1">
      <c r="A700" s="271">
        <v>9255735</v>
      </c>
      <c r="B700" s="274" t="s">
        <v>2319</v>
      </c>
    </row>
    <row r="701" spans="1:2" s="18" customFormat="1">
      <c r="A701" s="271">
        <v>9255736</v>
      </c>
      <c r="B701" s="274" t="s">
        <v>2320</v>
      </c>
    </row>
    <row r="702" spans="1:2" s="18" customFormat="1">
      <c r="A702" s="271">
        <v>9255737</v>
      </c>
      <c r="B702" s="274" t="s">
        <v>2321</v>
      </c>
    </row>
    <row r="703" spans="1:2" s="18" customFormat="1">
      <c r="A703" s="271">
        <v>9255738</v>
      </c>
      <c r="B703" s="274" t="s">
        <v>2322</v>
      </c>
    </row>
    <row r="704" spans="1:2" s="18" customFormat="1">
      <c r="A704" s="271">
        <v>9255739</v>
      </c>
      <c r="B704" s="274" t="s">
        <v>2323</v>
      </c>
    </row>
    <row r="705" spans="1:2" s="18" customFormat="1">
      <c r="A705" s="271">
        <v>9255740</v>
      </c>
      <c r="B705" s="274" t="s">
        <v>2324</v>
      </c>
    </row>
    <row r="706" spans="1:2" s="18" customFormat="1">
      <c r="A706" s="271">
        <v>9257422</v>
      </c>
      <c r="B706" s="274" t="s">
        <v>2325</v>
      </c>
    </row>
    <row r="707" spans="1:2" s="18" customFormat="1">
      <c r="A707" s="271">
        <v>9257423</v>
      </c>
      <c r="B707" s="274" t="s">
        <v>2326</v>
      </c>
    </row>
    <row r="708" spans="1:2" s="18" customFormat="1">
      <c r="A708" s="271">
        <v>9257424</v>
      </c>
      <c r="B708" s="274" t="s">
        <v>2327</v>
      </c>
    </row>
    <row r="709" spans="1:2" s="18" customFormat="1">
      <c r="A709" s="271">
        <v>9257425</v>
      </c>
      <c r="B709" s="274" t="s">
        <v>2328</v>
      </c>
    </row>
    <row r="710" spans="1:2" s="18" customFormat="1">
      <c r="A710" s="271">
        <v>9257426</v>
      </c>
      <c r="B710" s="274" t="s">
        <v>2329</v>
      </c>
    </row>
    <row r="711" spans="1:2" s="18" customFormat="1">
      <c r="A711" s="271">
        <v>9257427</v>
      </c>
      <c r="B711" s="274" t="s">
        <v>2330</v>
      </c>
    </row>
    <row r="712" spans="1:2" s="18" customFormat="1">
      <c r="A712" s="271">
        <v>9257428</v>
      </c>
      <c r="B712" s="274" t="s">
        <v>2331</v>
      </c>
    </row>
    <row r="713" spans="1:2" s="18" customFormat="1">
      <c r="A713" s="271">
        <v>9257429</v>
      </c>
      <c r="B713" s="274" t="s">
        <v>2332</v>
      </c>
    </row>
    <row r="714" spans="1:2" s="18" customFormat="1">
      <c r="A714" s="271">
        <v>9257430</v>
      </c>
      <c r="B714" s="274" t="s">
        <v>2333</v>
      </c>
    </row>
    <row r="715" spans="1:2" s="18" customFormat="1">
      <c r="A715" s="271">
        <v>9257530</v>
      </c>
      <c r="B715" s="274" t="s">
        <v>2334</v>
      </c>
    </row>
    <row r="716" spans="1:2" s="18" customFormat="1">
      <c r="A716" s="271">
        <v>9257531</v>
      </c>
      <c r="B716" s="274" t="s">
        <v>2335</v>
      </c>
    </row>
    <row r="717" spans="1:2" s="18" customFormat="1">
      <c r="A717" s="271">
        <v>9257532</v>
      </c>
      <c r="B717" s="274" t="s">
        <v>2336</v>
      </c>
    </row>
    <row r="718" spans="1:2" s="18" customFormat="1">
      <c r="A718" s="271">
        <v>9257533</v>
      </c>
      <c r="B718" s="274" t="s">
        <v>2337</v>
      </c>
    </row>
    <row r="719" spans="1:2" s="18" customFormat="1">
      <c r="A719" s="271">
        <v>9257534</v>
      </c>
      <c r="B719" s="274" t="s">
        <v>2338</v>
      </c>
    </row>
    <row r="720" spans="1:2" s="18" customFormat="1">
      <c r="A720" s="271">
        <v>9257535</v>
      </c>
      <c r="B720" s="274" t="s">
        <v>2339</v>
      </c>
    </row>
    <row r="721" spans="1:2" s="18" customFormat="1">
      <c r="A721" s="271">
        <v>9257536</v>
      </c>
      <c r="B721" s="274" t="s">
        <v>2340</v>
      </c>
    </row>
    <row r="722" spans="1:2" s="18" customFormat="1">
      <c r="A722" s="271">
        <v>9257537</v>
      </c>
      <c r="B722" s="274" t="s">
        <v>2341</v>
      </c>
    </row>
    <row r="723" spans="1:2" s="18" customFormat="1">
      <c r="A723" s="271">
        <v>9257538</v>
      </c>
      <c r="B723" s="274" t="s">
        <v>2342</v>
      </c>
    </row>
    <row r="724" spans="1:2" s="18" customFormat="1">
      <c r="A724" s="271">
        <v>9257557</v>
      </c>
      <c r="B724" s="274" t="s">
        <v>2343</v>
      </c>
    </row>
    <row r="725" spans="1:2" s="18" customFormat="1">
      <c r="A725" s="271">
        <v>9257558</v>
      </c>
      <c r="B725" s="274" t="s">
        <v>2344</v>
      </c>
    </row>
    <row r="726" spans="1:2" s="18" customFormat="1">
      <c r="A726" s="271">
        <v>9257559</v>
      </c>
      <c r="B726" s="274" t="s">
        <v>2345</v>
      </c>
    </row>
    <row r="727" spans="1:2" s="18" customFormat="1">
      <c r="A727" s="271">
        <v>9257560</v>
      </c>
      <c r="B727" s="274" t="s">
        <v>2346</v>
      </c>
    </row>
    <row r="728" spans="1:2" s="18" customFormat="1">
      <c r="A728" s="271">
        <v>9257561</v>
      </c>
      <c r="B728" s="274" t="s">
        <v>2347</v>
      </c>
    </row>
    <row r="729" spans="1:2" s="18" customFormat="1">
      <c r="A729" s="271">
        <v>9257562</v>
      </c>
      <c r="B729" s="274" t="s">
        <v>2348</v>
      </c>
    </row>
    <row r="730" spans="1:2" s="18" customFormat="1">
      <c r="A730" s="271">
        <v>9257563</v>
      </c>
      <c r="B730" s="274" t="s">
        <v>2349</v>
      </c>
    </row>
    <row r="731" spans="1:2" s="18" customFormat="1">
      <c r="A731" s="271">
        <v>9257564</v>
      </c>
      <c r="B731" s="274" t="s">
        <v>2350</v>
      </c>
    </row>
    <row r="732" spans="1:2" s="18" customFormat="1">
      <c r="A732" s="271">
        <v>9257565</v>
      </c>
      <c r="B732" s="274" t="s">
        <v>2351</v>
      </c>
    </row>
    <row r="733" spans="1:2" s="18" customFormat="1">
      <c r="A733" s="271">
        <v>9257663</v>
      </c>
      <c r="B733" s="274" t="s">
        <v>2352</v>
      </c>
    </row>
    <row r="734" spans="1:2" s="18" customFormat="1">
      <c r="A734" s="271">
        <v>9257651</v>
      </c>
      <c r="B734" s="274" t="s">
        <v>2353</v>
      </c>
    </row>
    <row r="735" spans="1:2" s="18" customFormat="1">
      <c r="A735" s="271">
        <v>9257657</v>
      </c>
      <c r="B735" s="274" t="s">
        <v>2354</v>
      </c>
    </row>
    <row r="736" spans="1:2" s="18" customFormat="1">
      <c r="A736" s="271">
        <v>9257703</v>
      </c>
      <c r="B736" s="274" t="s">
        <v>2355</v>
      </c>
    </row>
    <row r="737" spans="1:2" s="18" customFormat="1">
      <c r="A737" s="271">
        <v>9255080</v>
      </c>
      <c r="B737" s="274" t="s">
        <v>2358</v>
      </c>
    </row>
    <row r="738" spans="1:2" s="18" customFormat="1">
      <c r="A738" s="271">
        <v>9255081</v>
      </c>
      <c r="B738" s="274" t="s">
        <v>2359</v>
      </c>
    </row>
    <row r="739" spans="1:2" s="18" customFormat="1">
      <c r="A739" s="271">
        <v>9255082</v>
      </c>
      <c r="B739" s="274" t="s">
        <v>2360</v>
      </c>
    </row>
    <row r="740" spans="1:2" s="18" customFormat="1">
      <c r="A740" s="271">
        <v>9255083</v>
      </c>
      <c r="B740" s="274" t="s">
        <v>2361</v>
      </c>
    </row>
    <row r="741" spans="1:2" s="18" customFormat="1">
      <c r="A741" s="271">
        <v>9255084</v>
      </c>
      <c r="B741" s="274" t="s">
        <v>2362</v>
      </c>
    </row>
    <row r="742" spans="1:2" s="18" customFormat="1">
      <c r="A742" s="271">
        <v>9255085</v>
      </c>
      <c r="B742" s="274" t="s">
        <v>2363</v>
      </c>
    </row>
    <row r="743" spans="1:2" s="18" customFormat="1">
      <c r="A743" s="271">
        <v>9255086</v>
      </c>
      <c r="B743" s="274" t="s">
        <v>2364</v>
      </c>
    </row>
    <row r="744" spans="1:2" s="18" customFormat="1">
      <c r="A744" s="271">
        <v>9255087</v>
      </c>
      <c r="B744" s="274" t="s">
        <v>2365</v>
      </c>
    </row>
    <row r="745" spans="1:2" s="18" customFormat="1">
      <c r="A745" s="271">
        <v>9255088</v>
      </c>
      <c r="B745" s="274" t="s">
        <v>2366</v>
      </c>
    </row>
    <row r="746" spans="1:2" s="18" customFormat="1">
      <c r="A746" s="271">
        <v>9255089</v>
      </c>
      <c r="B746" s="274" t="s">
        <v>2367</v>
      </c>
    </row>
    <row r="747" spans="1:2" s="18" customFormat="1">
      <c r="A747" s="271">
        <v>9255090</v>
      </c>
      <c r="B747" s="274" t="s">
        <v>2368</v>
      </c>
    </row>
    <row r="748" spans="1:2" s="18" customFormat="1">
      <c r="A748" s="271">
        <v>9255091</v>
      </c>
      <c r="B748" s="274" t="s">
        <v>2369</v>
      </c>
    </row>
    <row r="749" spans="1:2" s="18" customFormat="1">
      <c r="A749" s="271">
        <v>9255092</v>
      </c>
      <c r="B749" s="274" t="s">
        <v>2370</v>
      </c>
    </row>
    <row r="750" spans="1:2" s="18" customFormat="1">
      <c r="A750" s="271">
        <v>9255093</v>
      </c>
      <c r="B750" s="274" t="s">
        <v>2371</v>
      </c>
    </row>
    <row r="751" spans="1:2" s="18" customFormat="1">
      <c r="A751" s="271">
        <v>9255094</v>
      </c>
      <c r="B751" s="274" t="s">
        <v>2372</v>
      </c>
    </row>
    <row r="752" spans="1:2" s="18" customFormat="1">
      <c r="A752" s="271">
        <v>9255095</v>
      </c>
      <c r="B752" s="274" t="s">
        <v>2373</v>
      </c>
    </row>
    <row r="753" spans="1:2" s="18" customFormat="1">
      <c r="A753" s="271">
        <v>9255096</v>
      </c>
      <c r="B753" s="274" t="s">
        <v>2374</v>
      </c>
    </row>
    <row r="754" spans="1:2" s="18" customFormat="1">
      <c r="A754" s="271">
        <v>9255097</v>
      </c>
      <c r="B754" s="274" t="s">
        <v>2375</v>
      </c>
    </row>
    <row r="755" spans="1:2" s="18" customFormat="1">
      <c r="A755" s="271">
        <v>9255098</v>
      </c>
      <c r="B755" s="274" t="s">
        <v>2376</v>
      </c>
    </row>
    <row r="756" spans="1:2" s="18" customFormat="1">
      <c r="A756" s="271">
        <v>9255099</v>
      </c>
      <c r="B756" s="274" t="s">
        <v>2377</v>
      </c>
    </row>
    <row r="757" spans="1:2" s="18" customFormat="1">
      <c r="A757" s="271">
        <v>9255100</v>
      </c>
      <c r="B757" s="274" t="s">
        <v>2378</v>
      </c>
    </row>
    <row r="758" spans="1:2" s="18" customFormat="1">
      <c r="A758" s="271">
        <v>9255101</v>
      </c>
      <c r="B758" s="274" t="s">
        <v>2379</v>
      </c>
    </row>
    <row r="759" spans="1:2" s="18" customFormat="1">
      <c r="A759" s="271">
        <v>9255102</v>
      </c>
      <c r="B759" s="274" t="s">
        <v>2380</v>
      </c>
    </row>
    <row r="760" spans="1:2" s="18" customFormat="1">
      <c r="A760" s="271">
        <v>9255103</v>
      </c>
      <c r="B760" s="274" t="s">
        <v>2381</v>
      </c>
    </row>
    <row r="761" spans="1:2" s="18" customFormat="1">
      <c r="A761" s="271">
        <v>9255104</v>
      </c>
      <c r="B761" s="274" t="s">
        <v>2382</v>
      </c>
    </row>
    <row r="762" spans="1:2" s="18" customFormat="1">
      <c r="A762" s="271">
        <v>9255105</v>
      </c>
      <c r="B762" s="274" t="s">
        <v>2383</v>
      </c>
    </row>
    <row r="763" spans="1:2" s="18" customFormat="1">
      <c r="A763" s="271">
        <v>9255106</v>
      </c>
      <c r="B763" s="274" t="s">
        <v>4188</v>
      </c>
    </row>
    <row r="764" spans="1:2" s="18" customFormat="1">
      <c r="A764" s="271">
        <v>9255107</v>
      </c>
      <c r="B764" s="274" t="s">
        <v>4189</v>
      </c>
    </row>
    <row r="765" spans="1:2" s="18" customFormat="1">
      <c r="A765" s="271">
        <v>9255108</v>
      </c>
      <c r="B765" s="274" t="s">
        <v>2384</v>
      </c>
    </row>
    <row r="766" spans="1:2" s="18" customFormat="1">
      <c r="A766" s="271">
        <v>9255109</v>
      </c>
      <c r="B766" s="274" t="s">
        <v>2385</v>
      </c>
    </row>
    <row r="767" spans="1:2" s="18" customFormat="1">
      <c r="A767" s="271">
        <v>9255110</v>
      </c>
      <c r="B767" s="274" t="s">
        <v>2386</v>
      </c>
    </row>
    <row r="768" spans="1:2" s="18" customFormat="1">
      <c r="A768" s="271">
        <v>9255111</v>
      </c>
      <c r="B768" s="274" t="s">
        <v>2387</v>
      </c>
    </row>
    <row r="769" spans="1:2" s="18" customFormat="1">
      <c r="A769" s="271">
        <v>9255112</v>
      </c>
      <c r="B769" s="274" t="s">
        <v>2388</v>
      </c>
    </row>
    <row r="770" spans="1:2" s="18" customFormat="1">
      <c r="A770" s="271">
        <v>9255113</v>
      </c>
      <c r="B770" s="274" t="s">
        <v>2389</v>
      </c>
    </row>
    <row r="771" spans="1:2" s="18" customFormat="1">
      <c r="A771" s="271">
        <v>9255114</v>
      </c>
      <c r="B771" s="274" t="s">
        <v>2390</v>
      </c>
    </row>
    <row r="772" spans="1:2" s="18" customFormat="1">
      <c r="A772" s="271">
        <v>9255115</v>
      </c>
      <c r="B772" s="274" t="s">
        <v>2391</v>
      </c>
    </row>
    <row r="773" spans="1:2" s="18" customFormat="1">
      <c r="A773" s="271">
        <v>9255116</v>
      </c>
      <c r="B773" s="274" t="s">
        <v>2392</v>
      </c>
    </row>
    <row r="774" spans="1:2" s="18" customFormat="1">
      <c r="A774" s="271">
        <v>9255117</v>
      </c>
      <c r="B774" s="274" t="s">
        <v>2393</v>
      </c>
    </row>
    <row r="775" spans="1:2" s="18" customFormat="1">
      <c r="A775" s="271">
        <v>9255118</v>
      </c>
      <c r="B775" s="274" t="s">
        <v>2394</v>
      </c>
    </row>
    <row r="776" spans="1:2" s="18" customFormat="1">
      <c r="A776" s="271">
        <v>9255119</v>
      </c>
      <c r="B776" s="274" t="s">
        <v>2395</v>
      </c>
    </row>
    <row r="777" spans="1:2" s="18" customFormat="1">
      <c r="A777" s="271">
        <v>9255120</v>
      </c>
      <c r="B777" s="274" t="s">
        <v>2396</v>
      </c>
    </row>
    <row r="778" spans="1:2" s="18" customFormat="1">
      <c r="A778" s="271">
        <v>9255121</v>
      </c>
      <c r="B778" s="274" t="s">
        <v>2397</v>
      </c>
    </row>
    <row r="779" spans="1:2" s="18" customFormat="1">
      <c r="A779" s="271">
        <v>9255122</v>
      </c>
      <c r="B779" s="274" t="s">
        <v>4190</v>
      </c>
    </row>
    <row r="780" spans="1:2" s="18" customFormat="1">
      <c r="A780" s="271">
        <v>9255123</v>
      </c>
      <c r="B780" s="274" t="s">
        <v>4191</v>
      </c>
    </row>
    <row r="781" spans="1:2" s="18" customFormat="1">
      <c r="A781" s="271">
        <v>9255124</v>
      </c>
      <c r="B781" s="274" t="s">
        <v>2398</v>
      </c>
    </row>
    <row r="782" spans="1:2" s="18" customFormat="1">
      <c r="A782" s="271">
        <v>9255125</v>
      </c>
      <c r="B782" s="274" t="s">
        <v>2399</v>
      </c>
    </row>
    <row r="783" spans="1:2" s="18" customFormat="1">
      <c r="A783" s="271">
        <v>9255126</v>
      </c>
      <c r="B783" s="274" t="s">
        <v>2400</v>
      </c>
    </row>
    <row r="784" spans="1:2" s="18" customFormat="1">
      <c r="A784" s="271">
        <v>9255127</v>
      </c>
      <c r="B784" s="274" t="s">
        <v>2401</v>
      </c>
    </row>
    <row r="785" spans="1:2" s="18" customFormat="1">
      <c r="A785" s="271">
        <v>9255128</v>
      </c>
      <c r="B785" s="274" t="s">
        <v>2402</v>
      </c>
    </row>
    <row r="786" spans="1:2" s="18" customFormat="1">
      <c r="A786" s="271">
        <v>9255129</v>
      </c>
      <c r="B786" s="274" t="s">
        <v>2403</v>
      </c>
    </row>
    <row r="787" spans="1:2" s="18" customFormat="1">
      <c r="A787" s="271">
        <v>9255130</v>
      </c>
      <c r="B787" s="274" t="s">
        <v>2404</v>
      </c>
    </row>
    <row r="788" spans="1:2" s="18" customFormat="1">
      <c r="A788" s="271">
        <v>9255131</v>
      </c>
      <c r="B788" s="274" t="s">
        <v>2405</v>
      </c>
    </row>
    <row r="789" spans="1:2" s="18" customFormat="1">
      <c r="A789" s="271">
        <v>9255132</v>
      </c>
      <c r="B789" s="274" t="s">
        <v>2406</v>
      </c>
    </row>
    <row r="790" spans="1:2" s="18" customFormat="1">
      <c r="A790" s="271">
        <v>9255133</v>
      </c>
      <c r="B790" s="274" t="s">
        <v>2407</v>
      </c>
    </row>
    <row r="791" spans="1:2" s="18" customFormat="1">
      <c r="A791" s="271">
        <v>9255134</v>
      </c>
      <c r="B791" s="274" t="s">
        <v>2408</v>
      </c>
    </row>
    <row r="792" spans="1:2" s="18" customFormat="1">
      <c r="A792" s="271">
        <v>9255135</v>
      </c>
      <c r="B792" s="274" t="s">
        <v>2409</v>
      </c>
    </row>
    <row r="793" spans="1:2" s="18" customFormat="1">
      <c r="A793" s="271">
        <v>9255136</v>
      </c>
      <c r="B793" s="274" t="s">
        <v>2410</v>
      </c>
    </row>
    <row r="794" spans="1:2" s="18" customFormat="1">
      <c r="A794" s="271">
        <v>9255137</v>
      </c>
      <c r="B794" s="274" t="s">
        <v>2411</v>
      </c>
    </row>
    <row r="795" spans="1:2" s="18" customFormat="1">
      <c r="A795" s="271">
        <v>9255138</v>
      </c>
      <c r="B795" s="274" t="s">
        <v>2412</v>
      </c>
    </row>
    <row r="796" spans="1:2" s="18" customFormat="1">
      <c r="A796" s="271">
        <v>9255139</v>
      </c>
      <c r="B796" s="274" t="s">
        <v>2413</v>
      </c>
    </row>
    <row r="797" spans="1:2" s="18" customFormat="1">
      <c r="A797" s="271">
        <v>9255140</v>
      </c>
      <c r="B797" s="274" t="s">
        <v>2414</v>
      </c>
    </row>
    <row r="798" spans="1:2" s="18" customFormat="1">
      <c r="A798" s="271">
        <v>9255141</v>
      </c>
      <c r="B798" s="274" t="s">
        <v>2415</v>
      </c>
    </row>
    <row r="799" spans="1:2" s="18" customFormat="1">
      <c r="A799" s="271">
        <v>9255146</v>
      </c>
      <c r="B799" s="274" t="s">
        <v>2416</v>
      </c>
    </row>
    <row r="800" spans="1:2" s="18" customFormat="1">
      <c r="A800" s="271">
        <v>9255147</v>
      </c>
      <c r="B800" s="274" t="s">
        <v>2417</v>
      </c>
    </row>
    <row r="801" spans="1:2" s="18" customFormat="1">
      <c r="A801" s="271">
        <v>9255148</v>
      </c>
      <c r="B801" s="274" t="s">
        <v>2418</v>
      </c>
    </row>
    <row r="802" spans="1:2" s="18" customFormat="1">
      <c r="A802" s="271">
        <v>9255149</v>
      </c>
      <c r="B802" s="274" t="s">
        <v>2419</v>
      </c>
    </row>
    <row r="803" spans="1:2" s="18" customFormat="1">
      <c r="A803" s="271">
        <v>9255150</v>
      </c>
      <c r="B803" s="274" t="s">
        <v>2420</v>
      </c>
    </row>
    <row r="804" spans="1:2" s="18" customFormat="1">
      <c r="A804" s="271">
        <v>9255151</v>
      </c>
      <c r="B804" s="274" t="s">
        <v>2421</v>
      </c>
    </row>
    <row r="805" spans="1:2" s="18" customFormat="1">
      <c r="A805" s="271">
        <v>9255152</v>
      </c>
      <c r="B805" s="274" t="s">
        <v>2422</v>
      </c>
    </row>
    <row r="806" spans="1:2" s="18" customFormat="1">
      <c r="A806" s="271">
        <v>9255153</v>
      </c>
      <c r="B806" s="274" t="s">
        <v>2423</v>
      </c>
    </row>
    <row r="807" spans="1:2" s="18" customFormat="1">
      <c r="A807" s="271">
        <v>9255154</v>
      </c>
      <c r="B807" s="274" t="s">
        <v>2424</v>
      </c>
    </row>
    <row r="808" spans="1:2" s="18" customFormat="1">
      <c r="A808" s="271">
        <v>9255155</v>
      </c>
      <c r="B808" s="274" t="s">
        <v>2425</v>
      </c>
    </row>
    <row r="809" spans="1:2" s="18" customFormat="1">
      <c r="A809" s="271">
        <v>9255156</v>
      </c>
      <c r="B809" s="274" t="s">
        <v>2426</v>
      </c>
    </row>
    <row r="810" spans="1:2" s="18" customFormat="1">
      <c r="A810" s="271">
        <v>9255157</v>
      </c>
      <c r="B810" s="274" t="s">
        <v>2427</v>
      </c>
    </row>
    <row r="811" spans="1:2" s="18" customFormat="1">
      <c r="A811" s="271">
        <v>9255158</v>
      </c>
      <c r="B811" s="274" t="s">
        <v>2428</v>
      </c>
    </row>
    <row r="812" spans="1:2" s="18" customFormat="1">
      <c r="A812" s="271">
        <v>9255159</v>
      </c>
      <c r="B812" s="274" t="s">
        <v>2429</v>
      </c>
    </row>
    <row r="813" spans="1:2" s="18" customFormat="1">
      <c r="A813" s="271">
        <v>9257145</v>
      </c>
      <c r="B813" s="274" t="s">
        <v>2430</v>
      </c>
    </row>
    <row r="814" spans="1:2" s="18" customFormat="1">
      <c r="A814" s="271">
        <v>9257146</v>
      </c>
      <c r="B814" s="274" t="s">
        <v>2431</v>
      </c>
    </row>
    <row r="815" spans="1:2" s="18" customFormat="1">
      <c r="A815" s="271">
        <v>9257147</v>
      </c>
      <c r="B815" s="274" t="s">
        <v>2432</v>
      </c>
    </row>
    <row r="816" spans="1:2" s="18" customFormat="1">
      <c r="A816" s="271">
        <v>9257148</v>
      </c>
      <c r="B816" s="274" t="s">
        <v>2433</v>
      </c>
    </row>
    <row r="817" spans="1:2" s="18" customFormat="1">
      <c r="A817" s="271">
        <v>9257149</v>
      </c>
      <c r="B817" s="274" t="s">
        <v>2434</v>
      </c>
    </row>
    <row r="818" spans="1:2" s="18" customFormat="1">
      <c r="A818" s="271">
        <v>9257150</v>
      </c>
      <c r="B818" s="274" t="s">
        <v>2435</v>
      </c>
    </row>
    <row r="819" spans="1:2" s="18" customFormat="1">
      <c r="A819" s="271">
        <v>9257151</v>
      </c>
      <c r="B819" s="274" t="s">
        <v>2436</v>
      </c>
    </row>
    <row r="820" spans="1:2" s="18" customFormat="1">
      <c r="A820" s="271">
        <v>9257152</v>
      </c>
      <c r="B820" s="274" t="s">
        <v>2437</v>
      </c>
    </row>
    <row r="821" spans="1:2" s="18" customFormat="1">
      <c r="A821" s="271">
        <v>9257153</v>
      </c>
      <c r="B821" s="274" t="s">
        <v>2438</v>
      </c>
    </row>
    <row r="822" spans="1:2" s="18" customFormat="1">
      <c r="A822" s="271">
        <v>9257154</v>
      </c>
      <c r="B822" s="274" t="s">
        <v>2439</v>
      </c>
    </row>
    <row r="823" spans="1:2" s="18" customFormat="1">
      <c r="A823" s="271">
        <v>9257155</v>
      </c>
      <c r="B823" s="274" t="s">
        <v>2440</v>
      </c>
    </row>
    <row r="824" spans="1:2" s="18" customFormat="1">
      <c r="A824" s="271">
        <v>9257156</v>
      </c>
      <c r="B824" s="274" t="s">
        <v>2441</v>
      </c>
    </row>
    <row r="825" spans="1:2" s="18" customFormat="1">
      <c r="A825" s="271">
        <v>9257157</v>
      </c>
      <c r="B825" s="274" t="s">
        <v>2442</v>
      </c>
    </row>
    <row r="826" spans="1:2" s="18" customFormat="1">
      <c r="A826" s="271">
        <v>9257158</v>
      </c>
      <c r="B826" s="274" t="s">
        <v>2443</v>
      </c>
    </row>
    <row r="827" spans="1:2" s="18" customFormat="1">
      <c r="A827" s="271">
        <v>9255413</v>
      </c>
      <c r="B827" s="274" t="s">
        <v>2444</v>
      </c>
    </row>
    <row r="828" spans="1:2" s="18" customFormat="1">
      <c r="A828" s="271">
        <v>9270623</v>
      </c>
      <c r="B828" s="274" t="s">
        <v>2445</v>
      </c>
    </row>
    <row r="829" spans="1:2" s="18" customFormat="1">
      <c r="A829" s="271">
        <v>9255415</v>
      </c>
      <c r="B829" s="274" t="s">
        <v>2446</v>
      </c>
    </row>
    <row r="830" spans="1:2" s="18" customFormat="1">
      <c r="A830" s="271">
        <v>9255417</v>
      </c>
      <c r="B830" s="274" t="s">
        <v>2447</v>
      </c>
    </row>
    <row r="831" spans="1:2" s="18" customFormat="1">
      <c r="A831" s="271">
        <v>9255418</v>
      </c>
      <c r="B831" s="274" t="s">
        <v>2448</v>
      </c>
    </row>
    <row r="832" spans="1:2" s="18" customFormat="1">
      <c r="A832" s="271">
        <v>9255419</v>
      </c>
      <c r="B832" s="274" t="s">
        <v>2449</v>
      </c>
    </row>
    <row r="833" spans="1:2" s="18" customFormat="1">
      <c r="A833" s="271">
        <v>9255421</v>
      </c>
      <c r="B833" s="274" t="s">
        <v>2450</v>
      </c>
    </row>
    <row r="834" spans="1:2" s="18" customFormat="1">
      <c r="A834" s="271">
        <v>9255423</v>
      </c>
      <c r="B834" s="274" t="s">
        <v>2451</v>
      </c>
    </row>
    <row r="835" spans="1:2" s="18" customFormat="1">
      <c r="A835" s="271">
        <v>9255424</v>
      </c>
      <c r="B835" s="274" t="s">
        <v>2452</v>
      </c>
    </row>
    <row r="836" spans="1:2" s="18" customFormat="1">
      <c r="A836" s="271">
        <v>9255425</v>
      </c>
      <c r="B836" s="274" t="s">
        <v>2453</v>
      </c>
    </row>
    <row r="837" spans="1:2" s="18" customFormat="1">
      <c r="A837" s="271">
        <v>9255426</v>
      </c>
      <c r="B837" s="274" t="s">
        <v>2454</v>
      </c>
    </row>
    <row r="838" spans="1:2" s="18" customFormat="1">
      <c r="A838" s="271">
        <v>9270625</v>
      </c>
      <c r="B838" s="274" t="s">
        <v>2455</v>
      </c>
    </row>
    <row r="839" spans="1:2" s="18" customFormat="1">
      <c r="A839" s="271">
        <v>9270627</v>
      </c>
      <c r="B839" s="274" t="s">
        <v>2456</v>
      </c>
    </row>
    <row r="840" spans="1:2" s="18" customFormat="1">
      <c r="A840" s="271">
        <v>9270628</v>
      </c>
      <c r="B840" s="274" t="s">
        <v>2457</v>
      </c>
    </row>
    <row r="841" spans="1:2" s="18" customFormat="1">
      <c r="A841" s="271">
        <v>9270629</v>
      </c>
      <c r="B841" s="274" t="s">
        <v>2458</v>
      </c>
    </row>
    <row r="842" spans="1:2" s="18" customFormat="1">
      <c r="A842" s="271">
        <v>9270631</v>
      </c>
      <c r="B842" s="274" t="s">
        <v>2459</v>
      </c>
    </row>
    <row r="843" spans="1:2" s="18" customFormat="1">
      <c r="A843" s="271">
        <v>9270633</v>
      </c>
      <c r="B843" s="274" t="s">
        <v>2460</v>
      </c>
    </row>
    <row r="844" spans="1:2" s="18" customFormat="1">
      <c r="A844" s="271">
        <v>9270634</v>
      </c>
      <c r="B844" s="274" t="s">
        <v>2461</v>
      </c>
    </row>
    <row r="845" spans="1:2" s="18" customFormat="1">
      <c r="A845" s="271">
        <v>9270635</v>
      </c>
      <c r="B845" s="274" t="s">
        <v>2462</v>
      </c>
    </row>
    <row r="846" spans="1:2" s="18" customFormat="1">
      <c r="A846" s="271">
        <v>9270636</v>
      </c>
      <c r="B846" s="274" t="s">
        <v>2463</v>
      </c>
    </row>
    <row r="847" spans="1:2" s="18" customFormat="1">
      <c r="A847" s="271">
        <v>9255428</v>
      </c>
      <c r="B847" s="274" t="s">
        <v>2464</v>
      </c>
    </row>
    <row r="848" spans="1:2" s="18" customFormat="1">
      <c r="A848" s="271">
        <v>9255430</v>
      </c>
      <c r="B848" s="274" t="s">
        <v>2465</v>
      </c>
    </row>
    <row r="849" spans="1:2" s="18" customFormat="1">
      <c r="A849" s="271">
        <v>9255431</v>
      </c>
      <c r="B849" s="274" t="s">
        <v>2466</v>
      </c>
    </row>
    <row r="850" spans="1:2" s="18" customFormat="1">
      <c r="A850" s="271">
        <v>9255432</v>
      </c>
      <c r="B850" s="274" t="s">
        <v>2467</v>
      </c>
    </row>
    <row r="851" spans="1:2" s="18" customFormat="1">
      <c r="A851" s="271">
        <v>9255434</v>
      </c>
      <c r="B851" s="274" t="s">
        <v>2468</v>
      </c>
    </row>
    <row r="852" spans="1:2" s="18" customFormat="1">
      <c r="A852" s="271">
        <v>9255436</v>
      </c>
      <c r="B852" s="274" t="s">
        <v>2469</v>
      </c>
    </row>
    <row r="853" spans="1:2" s="18" customFormat="1">
      <c r="A853" s="271">
        <v>9255437</v>
      </c>
      <c r="B853" s="274" t="s">
        <v>2470</v>
      </c>
    </row>
    <row r="854" spans="1:2" s="18" customFormat="1">
      <c r="A854" s="271">
        <v>9255438</v>
      </c>
      <c r="B854" s="274" t="s">
        <v>2471</v>
      </c>
    </row>
    <row r="855" spans="1:2" s="18" customFormat="1">
      <c r="A855" s="271">
        <v>9255439</v>
      </c>
      <c r="B855" s="274" t="s">
        <v>2472</v>
      </c>
    </row>
    <row r="856" spans="1:2" s="18" customFormat="1">
      <c r="A856" s="271">
        <v>9270638</v>
      </c>
      <c r="B856" s="274" t="s">
        <v>2473</v>
      </c>
    </row>
    <row r="857" spans="1:2" s="18" customFormat="1">
      <c r="A857" s="271">
        <v>9270640</v>
      </c>
      <c r="B857" s="274" t="s">
        <v>2474</v>
      </c>
    </row>
    <row r="858" spans="1:2" s="18" customFormat="1">
      <c r="A858" s="271">
        <v>9270641</v>
      </c>
      <c r="B858" s="274" t="s">
        <v>2475</v>
      </c>
    </row>
    <row r="859" spans="1:2" s="18" customFormat="1">
      <c r="A859" s="271">
        <v>9270642</v>
      </c>
      <c r="B859" s="274" t="s">
        <v>2476</v>
      </c>
    </row>
    <row r="860" spans="1:2" s="18" customFormat="1">
      <c r="A860" s="271">
        <v>9270644</v>
      </c>
      <c r="B860" s="274" t="s">
        <v>2477</v>
      </c>
    </row>
    <row r="861" spans="1:2" s="18" customFormat="1">
      <c r="A861" s="271">
        <v>9270646</v>
      </c>
      <c r="B861" s="274" t="s">
        <v>2478</v>
      </c>
    </row>
    <row r="862" spans="1:2" s="18" customFormat="1">
      <c r="A862" s="271">
        <v>9270647</v>
      </c>
      <c r="B862" s="274" t="s">
        <v>2479</v>
      </c>
    </row>
    <row r="863" spans="1:2" s="18" customFormat="1">
      <c r="A863" s="271">
        <v>9270648</v>
      </c>
      <c r="B863" s="274" t="s">
        <v>2480</v>
      </c>
    </row>
    <row r="864" spans="1:2" s="18" customFormat="1">
      <c r="A864" s="271">
        <v>9270649</v>
      </c>
      <c r="B864" s="274" t="s">
        <v>2481</v>
      </c>
    </row>
    <row r="865" spans="1:2" s="18" customFormat="1">
      <c r="A865" s="271">
        <v>9255441</v>
      </c>
      <c r="B865" s="274" t="s">
        <v>2482</v>
      </c>
    </row>
    <row r="866" spans="1:2" s="18" customFormat="1">
      <c r="A866" s="271">
        <v>9255443</v>
      </c>
      <c r="B866" s="274" t="s">
        <v>2483</v>
      </c>
    </row>
    <row r="867" spans="1:2" s="18" customFormat="1">
      <c r="A867" s="271">
        <v>9255444</v>
      </c>
      <c r="B867" s="274" t="s">
        <v>2484</v>
      </c>
    </row>
    <row r="868" spans="1:2" s="18" customFormat="1">
      <c r="A868" s="271">
        <v>9255445</v>
      </c>
      <c r="B868" s="274" t="s">
        <v>2485</v>
      </c>
    </row>
    <row r="869" spans="1:2" s="18" customFormat="1">
      <c r="A869" s="271">
        <v>9255446</v>
      </c>
      <c r="B869" s="274" t="s">
        <v>3787</v>
      </c>
    </row>
    <row r="870" spans="1:2" s="18" customFormat="1">
      <c r="A870" s="271">
        <v>9255447</v>
      </c>
      <c r="B870" s="274" t="s">
        <v>2486</v>
      </c>
    </row>
    <row r="871" spans="1:2" s="18" customFormat="1">
      <c r="A871" s="271">
        <v>9255449</v>
      </c>
      <c r="B871" s="274" t="s">
        <v>2487</v>
      </c>
    </row>
    <row r="872" spans="1:2" s="18" customFormat="1">
      <c r="A872" s="271">
        <v>9255450</v>
      </c>
      <c r="B872" s="274" t="s">
        <v>2488</v>
      </c>
    </row>
    <row r="873" spans="1:2" s="18" customFormat="1">
      <c r="A873" s="271">
        <v>9255451</v>
      </c>
      <c r="B873" s="274" t="s">
        <v>2489</v>
      </c>
    </row>
    <row r="874" spans="1:2" s="18" customFormat="1">
      <c r="A874" s="271">
        <v>9255452</v>
      </c>
      <c r="B874" s="274" t="s">
        <v>2490</v>
      </c>
    </row>
    <row r="875" spans="1:2" s="18" customFormat="1">
      <c r="A875" s="271">
        <v>9270651</v>
      </c>
      <c r="B875" s="274" t="s">
        <v>2491</v>
      </c>
    </row>
    <row r="876" spans="1:2" s="18" customFormat="1">
      <c r="A876" s="271">
        <v>9270653</v>
      </c>
      <c r="B876" s="274" t="s">
        <v>2492</v>
      </c>
    </row>
    <row r="877" spans="1:2" s="18" customFormat="1">
      <c r="A877" s="271">
        <v>9270654</v>
      </c>
      <c r="B877" s="274" t="s">
        <v>2493</v>
      </c>
    </row>
    <row r="878" spans="1:2" s="18" customFormat="1">
      <c r="A878" s="271">
        <v>9270655</v>
      </c>
      <c r="B878" s="274" t="s">
        <v>2494</v>
      </c>
    </row>
    <row r="879" spans="1:2" s="18" customFormat="1">
      <c r="A879" s="271">
        <v>9270657</v>
      </c>
      <c r="B879" s="274" t="s">
        <v>2495</v>
      </c>
    </row>
    <row r="880" spans="1:2" s="18" customFormat="1">
      <c r="A880" s="271">
        <v>9270659</v>
      </c>
      <c r="B880" s="274" t="s">
        <v>2496</v>
      </c>
    </row>
    <row r="881" spans="1:2" s="18" customFormat="1">
      <c r="A881" s="271">
        <v>9270660</v>
      </c>
      <c r="B881" s="274" t="s">
        <v>2497</v>
      </c>
    </row>
    <row r="882" spans="1:2" s="18" customFormat="1">
      <c r="A882" s="271">
        <v>9270661</v>
      </c>
      <c r="B882" s="274" t="s">
        <v>2498</v>
      </c>
    </row>
    <row r="883" spans="1:2" s="18" customFormat="1">
      <c r="A883" s="271">
        <v>9270662</v>
      </c>
      <c r="B883" s="274" t="s">
        <v>2499</v>
      </c>
    </row>
    <row r="884" spans="1:2" s="18" customFormat="1">
      <c r="A884" s="271">
        <v>9255454</v>
      </c>
      <c r="B884" s="274" t="s">
        <v>2500</v>
      </c>
    </row>
    <row r="885" spans="1:2" s="18" customFormat="1">
      <c r="A885" s="271">
        <v>9255456</v>
      </c>
      <c r="B885" s="274" t="s">
        <v>2501</v>
      </c>
    </row>
    <row r="886" spans="1:2" s="18" customFormat="1">
      <c r="A886" s="271">
        <v>9255457</v>
      </c>
      <c r="B886" s="274" t="s">
        <v>2502</v>
      </c>
    </row>
    <row r="887" spans="1:2" s="18" customFormat="1">
      <c r="A887" s="271">
        <v>9255458</v>
      </c>
      <c r="B887" s="274" t="s">
        <v>2503</v>
      </c>
    </row>
    <row r="888" spans="1:2" s="18" customFormat="1">
      <c r="A888" s="271">
        <v>9255459</v>
      </c>
      <c r="B888" s="274" t="s">
        <v>3788</v>
      </c>
    </row>
    <row r="889" spans="1:2" s="18" customFormat="1">
      <c r="A889" s="271">
        <v>9255460</v>
      </c>
      <c r="B889" s="274" t="s">
        <v>2504</v>
      </c>
    </row>
    <row r="890" spans="1:2" s="18" customFormat="1">
      <c r="A890" s="271">
        <v>9255462</v>
      </c>
      <c r="B890" s="274" t="s">
        <v>2505</v>
      </c>
    </row>
    <row r="891" spans="1:2" s="18" customFormat="1">
      <c r="A891" s="271">
        <v>9255463</v>
      </c>
      <c r="B891" s="274" t="s">
        <v>2506</v>
      </c>
    </row>
    <row r="892" spans="1:2" s="18" customFormat="1">
      <c r="A892" s="271">
        <v>9255464</v>
      </c>
      <c r="B892" s="274" t="s">
        <v>2507</v>
      </c>
    </row>
    <row r="893" spans="1:2" s="18" customFormat="1">
      <c r="A893" s="271">
        <v>9255465</v>
      </c>
      <c r="B893" s="274" t="s">
        <v>2508</v>
      </c>
    </row>
    <row r="894" spans="1:2" s="18" customFormat="1">
      <c r="A894" s="271">
        <v>9270664</v>
      </c>
      <c r="B894" s="274" t="s">
        <v>2509</v>
      </c>
    </row>
    <row r="895" spans="1:2" s="18" customFormat="1">
      <c r="A895" s="271">
        <v>9270666</v>
      </c>
      <c r="B895" s="274" t="s">
        <v>2510</v>
      </c>
    </row>
    <row r="896" spans="1:2" s="18" customFormat="1">
      <c r="A896" s="271">
        <v>9270667</v>
      </c>
      <c r="B896" s="274" t="s">
        <v>2511</v>
      </c>
    </row>
    <row r="897" spans="1:2" s="18" customFormat="1">
      <c r="A897" s="271">
        <v>9270668</v>
      </c>
      <c r="B897" s="274" t="s">
        <v>2512</v>
      </c>
    </row>
    <row r="898" spans="1:2" s="18" customFormat="1">
      <c r="A898" s="271">
        <v>9270670</v>
      </c>
      <c r="B898" s="274" t="s">
        <v>2513</v>
      </c>
    </row>
    <row r="899" spans="1:2" s="18" customFormat="1">
      <c r="A899" s="271">
        <v>9270672</v>
      </c>
      <c r="B899" s="274" t="s">
        <v>2514</v>
      </c>
    </row>
    <row r="900" spans="1:2" s="18" customFormat="1">
      <c r="A900" s="271">
        <v>9270673</v>
      </c>
      <c r="B900" s="274" t="s">
        <v>2515</v>
      </c>
    </row>
    <row r="901" spans="1:2" s="18" customFormat="1">
      <c r="A901" s="271">
        <v>9270674</v>
      </c>
      <c r="B901" s="274" t="s">
        <v>2516</v>
      </c>
    </row>
    <row r="902" spans="1:2" s="18" customFormat="1">
      <c r="A902" s="271">
        <v>9270675</v>
      </c>
      <c r="B902" s="274" t="s">
        <v>2517</v>
      </c>
    </row>
    <row r="903" spans="1:2" s="18" customFormat="1">
      <c r="A903" s="271">
        <v>9257305</v>
      </c>
      <c r="B903" s="274" t="s">
        <v>2518</v>
      </c>
    </row>
    <row r="904" spans="1:2" s="18" customFormat="1">
      <c r="A904" s="271">
        <v>9257306</v>
      </c>
      <c r="B904" s="274" t="s">
        <v>2519</v>
      </c>
    </row>
    <row r="905" spans="1:2" s="18" customFormat="1">
      <c r="A905" s="271">
        <v>9257307</v>
      </c>
      <c r="B905" s="274" t="s">
        <v>2520</v>
      </c>
    </row>
    <row r="906" spans="1:2" s="18" customFormat="1">
      <c r="A906" s="271">
        <v>9257308</v>
      </c>
      <c r="B906" s="274" t="s">
        <v>2521</v>
      </c>
    </row>
    <row r="907" spans="1:2" s="18" customFormat="1">
      <c r="A907" s="271">
        <v>9257678</v>
      </c>
      <c r="B907" s="274" t="s">
        <v>2522</v>
      </c>
    </row>
    <row r="908" spans="1:2" s="18" customFormat="1">
      <c r="A908" s="271">
        <v>9257679</v>
      </c>
      <c r="B908" s="274" t="s">
        <v>2523</v>
      </c>
    </row>
    <row r="909" spans="1:2" s="18" customFormat="1">
      <c r="A909" s="271">
        <v>9257680</v>
      </c>
      <c r="B909" s="274" t="s">
        <v>2524</v>
      </c>
    </row>
    <row r="910" spans="1:2" s="18" customFormat="1">
      <c r="A910" s="271">
        <v>9257681</v>
      </c>
      <c r="B910" s="274" t="s">
        <v>2525</v>
      </c>
    </row>
    <row r="911" spans="1:2" s="18" customFormat="1">
      <c r="A911" s="271">
        <v>9257682</v>
      </c>
      <c r="B911" s="274" t="s">
        <v>2526</v>
      </c>
    </row>
    <row r="912" spans="1:2" s="18" customFormat="1">
      <c r="A912" s="271">
        <v>9257683</v>
      </c>
      <c r="B912" s="274" t="s">
        <v>2527</v>
      </c>
    </row>
    <row r="913" spans="1:2" s="18" customFormat="1">
      <c r="A913" s="271">
        <v>9257684</v>
      </c>
      <c r="B913" s="274" t="s">
        <v>2528</v>
      </c>
    </row>
    <row r="914" spans="1:2" s="18" customFormat="1">
      <c r="A914" s="271">
        <v>9257685</v>
      </c>
      <c r="B914" s="274" t="s">
        <v>2529</v>
      </c>
    </row>
    <row r="915" spans="1:2" s="18" customFormat="1">
      <c r="A915" s="271">
        <v>9257273</v>
      </c>
      <c r="B915" s="274" t="s">
        <v>2530</v>
      </c>
    </row>
    <row r="916" spans="1:2" s="18" customFormat="1">
      <c r="A916" s="271">
        <v>9257274</v>
      </c>
      <c r="B916" s="274" t="s">
        <v>2531</v>
      </c>
    </row>
    <row r="917" spans="1:2" s="18" customFormat="1">
      <c r="A917" s="271">
        <v>9257275</v>
      </c>
      <c r="B917" s="274" t="s">
        <v>2532</v>
      </c>
    </row>
    <row r="918" spans="1:2" s="18" customFormat="1">
      <c r="A918" s="271">
        <v>9257615</v>
      </c>
      <c r="B918" s="274" t="s">
        <v>2533</v>
      </c>
    </row>
    <row r="919" spans="1:2" s="18" customFormat="1">
      <c r="A919" s="271">
        <v>9257616</v>
      </c>
      <c r="B919" s="274" t="s">
        <v>2534</v>
      </c>
    </row>
    <row r="920" spans="1:2" s="18" customFormat="1">
      <c r="A920" s="271">
        <v>9257617</v>
      </c>
      <c r="B920" s="274" t="s">
        <v>2535</v>
      </c>
    </row>
    <row r="921" spans="1:2" s="18" customFormat="1">
      <c r="A921" s="271">
        <v>9257625</v>
      </c>
      <c r="B921" s="274" t="s">
        <v>2536</v>
      </c>
    </row>
    <row r="922" spans="1:2" s="18" customFormat="1">
      <c r="A922" s="271">
        <v>9257735</v>
      </c>
      <c r="B922" s="274" t="s">
        <v>2537</v>
      </c>
    </row>
    <row r="923" spans="1:2" s="18" customFormat="1">
      <c r="A923" s="271">
        <v>9255687</v>
      </c>
      <c r="B923" s="274" t="s">
        <v>2538</v>
      </c>
    </row>
    <row r="924" spans="1:2" s="18" customFormat="1">
      <c r="A924" s="271">
        <v>9255688</v>
      </c>
      <c r="B924" s="274" t="s">
        <v>2539</v>
      </c>
    </row>
    <row r="925" spans="1:2" s="18" customFormat="1">
      <c r="A925" s="271">
        <v>9255689</v>
      </c>
      <c r="B925" s="274" t="s">
        <v>2540</v>
      </c>
    </row>
    <row r="926" spans="1:2" s="18" customFormat="1">
      <c r="A926" s="271">
        <v>9255690</v>
      </c>
      <c r="B926" s="274" t="s">
        <v>2541</v>
      </c>
    </row>
    <row r="927" spans="1:2" s="18" customFormat="1">
      <c r="A927" s="271">
        <v>9255691</v>
      </c>
      <c r="B927" s="274" t="s">
        <v>2542</v>
      </c>
    </row>
    <row r="928" spans="1:2" s="18" customFormat="1">
      <c r="A928" s="271">
        <v>9255692</v>
      </c>
      <c r="B928" s="274" t="s">
        <v>2543</v>
      </c>
    </row>
    <row r="929" spans="1:2" s="18" customFormat="1">
      <c r="A929" s="271">
        <v>9255693</v>
      </c>
      <c r="B929" s="274" t="s">
        <v>2544</v>
      </c>
    </row>
    <row r="930" spans="1:2" s="18" customFormat="1">
      <c r="A930" s="271">
        <v>9255694</v>
      </c>
      <c r="B930" s="274" t="s">
        <v>2545</v>
      </c>
    </row>
    <row r="931" spans="1:2" s="18" customFormat="1">
      <c r="A931" s="271">
        <v>9255695</v>
      </c>
      <c r="B931" s="274" t="s">
        <v>2546</v>
      </c>
    </row>
    <row r="932" spans="1:2" s="18" customFormat="1">
      <c r="A932" s="271">
        <v>9257377</v>
      </c>
      <c r="B932" s="274" t="s">
        <v>2547</v>
      </c>
    </row>
    <row r="933" spans="1:2" s="18" customFormat="1">
      <c r="A933" s="271">
        <v>9257378</v>
      </c>
      <c r="B933" s="274" t="s">
        <v>2548</v>
      </c>
    </row>
    <row r="934" spans="1:2" s="18" customFormat="1">
      <c r="A934" s="271">
        <v>9257379</v>
      </c>
      <c r="B934" s="274" t="s">
        <v>2549</v>
      </c>
    </row>
    <row r="935" spans="1:2" s="18" customFormat="1">
      <c r="A935" s="271">
        <v>9257380</v>
      </c>
      <c r="B935" s="274" t="s">
        <v>2550</v>
      </c>
    </row>
    <row r="936" spans="1:2" s="18" customFormat="1">
      <c r="A936" s="271">
        <v>9257381</v>
      </c>
      <c r="B936" s="274" t="s">
        <v>2551</v>
      </c>
    </row>
    <row r="937" spans="1:2" s="18" customFormat="1">
      <c r="A937" s="271">
        <v>9257382</v>
      </c>
      <c r="B937" s="274" t="s">
        <v>2552</v>
      </c>
    </row>
    <row r="938" spans="1:2" s="18" customFormat="1">
      <c r="A938" s="271">
        <v>9257383</v>
      </c>
      <c r="B938" s="274" t="s">
        <v>2553</v>
      </c>
    </row>
    <row r="939" spans="1:2" s="18" customFormat="1">
      <c r="A939" s="271">
        <v>9257384</v>
      </c>
      <c r="B939" s="274" t="s">
        <v>2554</v>
      </c>
    </row>
    <row r="940" spans="1:2" s="18" customFormat="1">
      <c r="A940" s="271">
        <v>9257385</v>
      </c>
      <c r="B940" s="274" t="s">
        <v>2555</v>
      </c>
    </row>
    <row r="941" spans="1:2" s="18" customFormat="1">
      <c r="A941" s="271">
        <v>9255714</v>
      </c>
      <c r="B941" s="274" t="s">
        <v>2556</v>
      </c>
    </row>
    <row r="942" spans="1:2" s="18" customFormat="1">
      <c r="A942" s="271">
        <v>9255715</v>
      </c>
      <c r="B942" s="274" t="s">
        <v>2557</v>
      </c>
    </row>
    <row r="943" spans="1:2" s="18" customFormat="1">
      <c r="A943" s="271">
        <v>9255716</v>
      </c>
      <c r="B943" s="274" t="s">
        <v>2558</v>
      </c>
    </row>
    <row r="944" spans="1:2" s="18" customFormat="1">
      <c r="A944" s="271">
        <v>9255717</v>
      </c>
      <c r="B944" s="274" t="s">
        <v>2559</v>
      </c>
    </row>
    <row r="945" spans="1:2" s="18" customFormat="1">
      <c r="A945" s="271">
        <v>9255718</v>
      </c>
      <c r="B945" s="274" t="s">
        <v>2560</v>
      </c>
    </row>
    <row r="946" spans="1:2" s="18" customFormat="1">
      <c r="A946" s="271">
        <v>9255719</v>
      </c>
      <c r="B946" s="274" t="s">
        <v>2561</v>
      </c>
    </row>
    <row r="947" spans="1:2" s="18" customFormat="1">
      <c r="A947" s="271">
        <v>9255720</v>
      </c>
      <c r="B947" s="274" t="s">
        <v>2562</v>
      </c>
    </row>
    <row r="948" spans="1:2" s="18" customFormat="1">
      <c r="A948" s="271">
        <v>9255721</v>
      </c>
      <c r="B948" s="274" t="s">
        <v>2563</v>
      </c>
    </row>
    <row r="949" spans="1:2" s="18" customFormat="1">
      <c r="A949" s="271">
        <v>9255722</v>
      </c>
      <c r="B949" s="274" t="s">
        <v>2564</v>
      </c>
    </row>
    <row r="950" spans="1:2" s="18" customFormat="1">
      <c r="A950" s="271">
        <v>9257404</v>
      </c>
      <c r="B950" s="274" t="s">
        <v>2565</v>
      </c>
    </row>
    <row r="951" spans="1:2" s="18" customFormat="1">
      <c r="A951" s="271">
        <v>9257405</v>
      </c>
      <c r="B951" s="274" t="s">
        <v>2566</v>
      </c>
    </row>
    <row r="952" spans="1:2" s="18" customFormat="1">
      <c r="A952" s="271">
        <v>9257406</v>
      </c>
      <c r="B952" s="274" t="s">
        <v>2567</v>
      </c>
    </row>
    <row r="953" spans="1:2" s="18" customFormat="1">
      <c r="A953" s="271">
        <v>9257407</v>
      </c>
      <c r="B953" s="274" t="s">
        <v>2568</v>
      </c>
    </row>
    <row r="954" spans="1:2" s="18" customFormat="1">
      <c r="A954" s="271">
        <v>9257408</v>
      </c>
      <c r="B954" s="274" t="s">
        <v>2569</v>
      </c>
    </row>
    <row r="955" spans="1:2" s="18" customFormat="1">
      <c r="A955" s="271">
        <v>9257409</v>
      </c>
      <c r="B955" s="274" t="s">
        <v>2570</v>
      </c>
    </row>
    <row r="956" spans="1:2" s="18" customFormat="1">
      <c r="A956" s="271">
        <v>9257410</v>
      </c>
      <c r="B956" s="274" t="s">
        <v>2571</v>
      </c>
    </row>
    <row r="957" spans="1:2" s="18" customFormat="1">
      <c r="A957" s="271">
        <v>9257411</v>
      </c>
      <c r="B957" s="274" t="s">
        <v>2572</v>
      </c>
    </row>
    <row r="958" spans="1:2" s="18" customFormat="1">
      <c r="A958" s="271">
        <v>9257412</v>
      </c>
      <c r="B958" s="274" t="s">
        <v>2573</v>
      </c>
    </row>
    <row r="959" spans="1:2" s="18" customFormat="1">
      <c r="A959" s="271">
        <v>9255741</v>
      </c>
      <c r="B959" s="274" t="s">
        <v>2574</v>
      </c>
    </row>
    <row r="960" spans="1:2" s="18" customFormat="1">
      <c r="A960" s="271">
        <v>9255742</v>
      </c>
      <c r="B960" s="274" t="s">
        <v>2575</v>
      </c>
    </row>
    <row r="961" spans="1:2" s="18" customFormat="1">
      <c r="A961" s="271">
        <v>9255743</v>
      </c>
      <c r="B961" s="274" t="s">
        <v>2576</v>
      </c>
    </row>
    <row r="962" spans="1:2" s="18" customFormat="1">
      <c r="A962" s="271">
        <v>9255744</v>
      </c>
      <c r="B962" s="274" t="s">
        <v>2577</v>
      </c>
    </row>
    <row r="963" spans="1:2" s="18" customFormat="1">
      <c r="A963" s="271">
        <v>9255745</v>
      </c>
      <c r="B963" s="274" t="s">
        <v>2578</v>
      </c>
    </row>
    <row r="964" spans="1:2" s="18" customFormat="1">
      <c r="A964" s="271">
        <v>9255746</v>
      </c>
      <c r="B964" s="274" t="s">
        <v>2579</v>
      </c>
    </row>
    <row r="965" spans="1:2" s="18" customFormat="1">
      <c r="A965" s="271">
        <v>9255747</v>
      </c>
      <c r="B965" s="274" t="s">
        <v>2580</v>
      </c>
    </row>
    <row r="966" spans="1:2" s="18" customFormat="1">
      <c r="A966" s="271">
        <v>9255748</v>
      </c>
      <c r="B966" s="274" t="s">
        <v>2581</v>
      </c>
    </row>
    <row r="967" spans="1:2" s="18" customFormat="1">
      <c r="A967" s="271">
        <v>9255749</v>
      </c>
      <c r="B967" s="274" t="s">
        <v>2582</v>
      </c>
    </row>
    <row r="968" spans="1:2" s="18" customFormat="1">
      <c r="A968" s="271">
        <v>9257431</v>
      </c>
      <c r="B968" s="274" t="s">
        <v>2583</v>
      </c>
    </row>
    <row r="969" spans="1:2" s="18" customFormat="1">
      <c r="A969" s="271">
        <v>9257432</v>
      </c>
      <c r="B969" s="274" t="s">
        <v>2584</v>
      </c>
    </row>
    <row r="970" spans="1:2" s="18" customFormat="1">
      <c r="A970" s="271">
        <v>9257433</v>
      </c>
      <c r="B970" s="274" t="s">
        <v>2585</v>
      </c>
    </row>
    <row r="971" spans="1:2" s="18" customFormat="1">
      <c r="A971" s="271">
        <v>9257434</v>
      </c>
      <c r="B971" s="274" t="s">
        <v>2586</v>
      </c>
    </row>
    <row r="972" spans="1:2" s="18" customFormat="1">
      <c r="A972" s="272">
        <v>9257435</v>
      </c>
      <c r="B972" s="274" t="s">
        <v>2587</v>
      </c>
    </row>
    <row r="973" spans="1:2" s="18" customFormat="1">
      <c r="A973" s="272">
        <v>9257436</v>
      </c>
      <c r="B973" s="274" t="s">
        <v>2588</v>
      </c>
    </row>
    <row r="974" spans="1:2" s="18" customFormat="1">
      <c r="A974" s="272">
        <v>9257437</v>
      </c>
      <c r="B974" s="274" t="s">
        <v>2589</v>
      </c>
    </row>
    <row r="975" spans="1:2" s="18" customFormat="1">
      <c r="A975" s="272">
        <v>9257438</v>
      </c>
      <c r="B975" s="274" t="s">
        <v>2590</v>
      </c>
    </row>
    <row r="976" spans="1:2" s="18" customFormat="1">
      <c r="A976" s="272">
        <v>9257439</v>
      </c>
      <c r="B976" s="274" t="s">
        <v>2591</v>
      </c>
    </row>
    <row r="977" spans="1:2" s="18" customFormat="1">
      <c r="A977" s="272">
        <v>9257539</v>
      </c>
      <c r="B977" s="274" t="s">
        <v>2592</v>
      </c>
    </row>
    <row r="978" spans="1:2" s="18" customFormat="1">
      <c r="A978" s="272">
        <v>9257540</v>
      </c>
      <c r="B978" s="274" t="s">
        <v>2593</v>
      </c>
    </row>
    <row r="979" spans="1:2" s="18" customFormat="1">
      <c r="A979" s="272">
        <v>9257541</v>
      </c>
      <c r="B979" s="274" t="s">
        <v>2594</v>
      </c>
    </row>
    <row r="980" spans="1:2" s="18" customFormat="1">
      <c r="A980" s="272">
        <v>9257542</v>
      </c>
      <c r="B980" s="274" t="s">
        <v>2595</v>
      </c>
    </row>
    <row r="981" spans="1:2" s="18" customFormat="1">
      <c r="A981" s="272">
        <v>9257543</v>
      </c>
      <c r="B981" s="274" t="s">
        <v>2596</v>
      </c>
    </row>
    <row r="982" spans="1:2" s="18" customFormat="1">
      <c r="A982" s="272">
        <v>9257544</v>
      </c>
      <c r="B982" s="274" t="s">
        <v>2597</v>
      </c>
    </row>
    <row r="983" spans="1:2" s="18" customFormat="1">
      <c r="A983" s="272">
        <v>9257545</v>
      </c>
      <c r="B983" s="274" t="s">
        <v>2598</v>
      </c>
    </row>
    <row r="984" spans="1:2" s="18" customFormat="1">
      <c r="A984" s="272">
        <v>9257546</v>
      </c>
      <c r="B984" s="274" t="s">
        <v>2599</v>
      </c>
    </row>
    <row r="985" spans="1:2" s="18" customFormat="1">
      <c r="A985" s="272">
        <v>9257547</v>
      </c>
      <c r="B985" s="274" t="s">
        <v>2600</v>
      </c>
    </row>
    <row r="986" spans="1:2" s="18" customFormat="1">
      <c r="A986" s="272">
        <v>9257566</v>
      </c>
      <c r="B986" s="274" t="s">
        <v>2601</v>
      </c>
    </row>
    <row r="987" spans="1:2" s="18" customFormat="1">
      <c r="A987" s="272">
        <v>9257567</v>
      </c>
      <c r="B987" s="274" t="s">
        <v>2602</v>
      </c>
    </row>
    <row r="988" spans="1:2" s="18" customFormat="1">
      <c r="A988" s="272">
        <v>9257568</v>
      </c>
      <c r="B988" s="274" t="s">
        <v>2603</v>
      </c>
    </row>
    <row r="989" spans="1:2" s="18" customFormat="1">
      <c r="A989" s="272">
        <v>9257569</v>
      </c>
      <c r="B989" s="274" t="s">
        <v>2604</v>
      </c>
    </row>
    <row r="990" spans="1:2" s="18" customFormat="1">
      <c r="A990" s="272">
        <v>9257570</v>
      </c>
      <c r="B990" s="274" t="s">
        <v>2605</v>
      </c>
    </row>
    <row r="991" spans="1:2" s="18" customFormat="1">
      <c r="A991" s="272">
        <v>9257571</v>
      </c>
      <c r="B991" s="274" t="s">
        <v>2606</v>
      </c>
    </row>
    <row r="992" spans="1:2" s="18" customFormat="1">
      <c r="A992" s="272">
        <v>9257572</v>
      </c>
      <c r="B992" s="274" t="s">
        <v>2607</v>
      </c>
    </row>
    <row r="993" spans="1:2" s="18" customFormat="1">
      <c r="A993" s="272">
        <v>9257573</v>
      </c>
      <c r="B993" s="274" t="s">
        <v>2608</v>
      </c>
    </row>
    <row r="994" spans="1:2" s="18" customFormat="1">
      <c r="A994" s="272">
        <v>9257574</v>
      </c>
      <c r="B994" s="274" t="s">
        <v>2609</v>
      </c>
    </row>
    <row r="995" spans="1:2" s="18" customFormat="1">
      <c r="A995" s="272">
        <v>9257664</v>
      </c>
      <c r="B995" s="274" t="s">
        <v>2610</v>
      </c>
    </row>
    <row r="996" spans="1:2" s="18" customFormat="1">
      <c r="A996" s="272">
        <v>9257652</v>
      </c>
      <c r="B996" s="274" t="s">
        <v>2611</v>
      </c>
    </row>
    <row r="997" spans="1:2" s="18" customFormat="1">
      <c r="A997" s="272">
        <v>9257658</v>
      </c>
      <c r="B997" s="274" t="s">
        <v>2612</v>
      </c>
    </row>
    <row r="998" spans="1:2" s="18" customFormat="1">
      <c r="A998" s="272">
        <v>9257704</v>
      </c>
      <c r="B998" s="274" t="s">
        <v>2613</v>
      </c>
    </row>
    <row r="999" spans="1:2" s="18" customFormat="1">
      <c r="A999" s="272">
        <v>9255160</v>
      </c>
      <c r="B999" s="274" t="s">
        <v>2616</v>
      </c>
    </row>
    <row r="1000" spans="1:2" s="18" customFormat="1">
      <c r="A1000" s="272">
        <v>9255161</v>
      </c>
      <c r="B1000" s="274" t="s">
        <v>2617</v>
      </c>
    </row>
    <row r="1001" spans="1:2" s="18" customFormat="1">
      <c r="A1001" s="272">
        <v>9255162</v>
      </c>
      <c r="B1001" s="274" t="s">
        <v>2618</v>
      </c>
    </row>
    <row r="1002" spans="1:2" s="18" customFormat="1">
      <c r="A1002" s="272">
        <v>9255163</v>
      </c>
      <c r="B1002" s="274" t="s">
        <v>2619</v>
      </c>
    </row>
    <row r="1003" spans="1:2" s="18" customFormat="1">
      <c r="A1003" s="272">
        <v>9255164</v>
      </c>
      <c r="B1003" s="274" t="s">
        <v>2620</v>
      </c>
    </row>
    <row r="1004" spans="1:2" s="18" customFormat="1">
      <c r="A1004" s="272">
        <v>9255165</v>
      </c>
      <c r="B1004" s="274" t="s">
        <v>2621</v>
      </c>
    </row>
    <row r="1005" spans="1:2" s="18" customFormat="1">
      <c r="A1005" s="272">
        <v>9255166</v>
      </c>
      <c r="B1005" s="274" t="s">
        <v>2622</v>
      </c>
    </row>
    <row r="1006" spans="1:2" s="18" customFormat="1">
      <c r="A1006" s="272">
        <v>9255167</v>
      </c>
      <c r="B1006" s="274" t="s">
        <v>2623</v>
      </c>
    </row>
    <row r="1007" spans="1:2" s="18" customFormat="1">
      <c r="A1007" s="272">
        <v>9255168</v>
      </c>
      <c r="B1007" s="274" t="s">
        <v>2624</v>
      </c>
    </row>
    <row r="1008" spans="1:2" s="18" customFormat="1">
      <c r="A1008" s="272">
        <v>9255169</v>
      </c>
      <c r="B1008" s="274" t="s">
        <v>2625</v>
      </c>
    </row>
    <row r="1009" spans="1:2" s="18" customFormat="1">
      <c r="A1009" s="272">
        <v>9255170</v>
      </c>
      <c r="B1009" s="274" t="s">
        <v>2626</v>
      </c>
    </row>
    <row r="1010" spans="1:2" s="18" customFormat="1">
      <c r="A1010" s="272">
        <v>9255171</v>
      </c>
      <c r="B1010" s="274" t="s">
        <v>2627</v>
      </c>
    </row>
    <row r="1011" spans="1:2" s="18" customFormat="1">
      <c r="A1011" s="272">
        <v>9255172</v>
      </c>
      <c r="B1011" s="274" t="s">
        <v>2628</v>
      </c>
    </row>
    <row r="1012" spans="1:2" s="18" customFormat="1">
      <c r="A1012" s="272">
        <v>9255173</v>
      </c>
      <c r="B1012" s="274" t="s">
        <v>2629</v>
      </c>
    </row>
    <row r="1013" spans="1:2" s="18" customFormat="1">
      <c r="A1013" s="272">
        <v>9255174</v>
      </c>
      <c r="B1013" s="274" t="s">
        <v>2630</v>
      </c>
    </row>
    <row r="1014" spans="1:2" s="18" customFormat="1">
      <c r="A1014" s="272">
        <v>9255175</v>
      </c>
      <c r="B1014" s="274" t="s">
        <v>2631</v>
      </c>
    </row>
    <row r="1015" spans="1:2" s="18" customFormat="1">
      <c r="A1015" s="272">
        <v>9255176</v>
      </c>
      <c r="B1015" s="274" t="s">
        <v>2632</v>
      </c>
    </row>
    <row r="1016" spans="1:2" s="18" customFormat="1">
      <c r="A1016" s="272">
        <v>9255177</v>
      </c>
      <c r="B1016" s="274" t="s">
        <v>2633</v>
      </c>
    </row>
    <row r="1017" spans="1:2" s="18" customFormat="1">
      <c r="A1017" s="272">
        <v>9255178</v>
      </c>
      <c r="B1017" s="274" t="s">
        <v>2634</v>
      </c>
    </row>
    <row r="1018" spans="1:2" s="18" customFormat="1">
      <c r="A1018" s="272">
        <v>9255179</v>
      </c>
      <c r="B1018" s="274" t="s">
        <v>2635</v>
      </c>
    </row>
    <row r="1019" spans="1:2" s="18" customFormat="1">
      <c r="A1019" s="272">
        <v>9255180</v>
      </c>
      <c r="B1019" s="274" t="s">
        <v>2636</v>
      </c>
    </row>
    <row r="1020" spans="1:2" s="18" customFormat="1">
      <c r="A1020" s="272">
        <v>9255181</v>
      </c>
      <c r="B1020" s="274" t="s">
        <v>2637</v>
      </c>
    </row>
    <row r="1021" spans="1:2" s="18" customFormat="1">
      <c r="A1021" s="272">
        <v>9255182</v>
      </c>
      <c r="B1021" s="274" t="s">
        <v>2638</v>
      </c>
    </row>
    <row r="1022" spans="1:2" s="18" customFormat="1">
      <c r="A1022" s="272">
        <v>9255183</v>
      </c>
      <c r="B1022" s="274" t="s">
        <v>2639</v>
      </c>
    </row>
    <row r="1023" spans="1:2" s="18" customFormat="1">
      <c r="A1023" s="272">
        <v>9255184</v>
      </c>
      <c r="B1023" s="274" t="s">
        <v>2640</v>
      </c>
    </row>
    <row r="1024" spans="1:2" s="18" customFormat="1">
      <c r="A1024" s="272">
        <v>9255185</v>
      </c>
      <c r="B1024" s="274" t="s">
        <v>2641</v>
      </c>
    </row>
    <row r="1025" spans="1:2" s="18" customFormat="1">
      <c r="A1025" s="272">
        <v>9255186</v>
      </c>
      <c r="B1025" s="274" t="s">
        <v>4192</v>
      </c>
    </row>
    <row r="1026" spans="1:2" s="18" customFormat="1">
      <c r="A1026" s="272">
        <v>9255187</v>
      </c>
      <c r="B1026" s="274" t="s">
        <v>4193</v>
      </c>
    </row>
    <row r="1027" spans="1:2" s="18" customFormat="1">
      <c r="A1027" s="272">
        <v>9255188</v>
      </c>
      <c r="B1027" s="274" t="s">
        <v>2642</v>
      </c>
    </row>
    <row r="1028" spans="1:2" s="18" customFormat="1">
      <c r="A1028" s="272">
        <v>9255189</v>
      </c>
      <c r="B1028" s="274" t="s">
        <v>2643</v>
      </c>
    </row>
    <row r="1029" spans="1:2" s="18" customFormat="1">
      <c r="A1029" s="272">
        <v>9255190</v>
      </c>
      <c r="B1029" s="274" t="s">
        <v>2644</v>
      </c>
    </row>
    <row r="1030" spans="1:2" s="18" customFormat="1">
      <c r="A1030" s="272">
        <v>9255191</v>
      </c>
      <c r="B1030" s="274" t="s">
        <v>2645</v>
      </c>
    </row>
    <row r="1031" spans="1:2" s="18" customFormat="1">
      <c r="A1031" s="272">
        <v>9255192</v>
      </c>
      <c r="B1031" s="274" t="s">
        <v>2646</v>
      </c>
    </row>
    <row r="1032" spans="1:2" s="18" customFormat="1">
      <c r="A1032" s="272">
        <v>9255193</v>
      </c>
      <c r="B1032" s="274" t="s">
        <v>2647</v>
      </c>
    </row>
    <row r="1033" spans="1:2" s="18" customFormat="1">
      <c r="A1033" s="272">
        <v>9255194</v>
      </c>
      <c r="B1033" s="274" t="s">
        <v>2648</v>
      </c>
    </row>
    <row r="1034" spans="1:2" s="18" customFormat="1">
      <c r="A1034" s="272">
        <v>9255195</v>
      </c>
      <c r="B1034" s="274" t="s">
        <v>2649</v>
      </c>
    </row>
    <row r="1035" spans="1:2" s="18" customFormat="1">
      <c r="A1035" s="272">
        <v>9255196</v>
      </c>
      <c r="B1035" s="274" t="s">
        <v>2650</v>
      </c>
    </row>
    <row r="1036" spans="1:2" s="18" customFormat="1">
      <c r="A1036" s="272">
        <v>9255197</v>
      </c>
      <c r="B1036" s="274" t="s">
        <v>2651</v>
      </c>
    </row>
    <row r="1037" spans="1:2" s="18" customFormat="1">
      <c r="A1037" s="272">
        <v>9255198</v>
      </c>
      <c r="B1037" s="274" t="s">
        <v>2652</v>
      </c>
    </row>
    <row r="1038" spans="1:2" s="18" customFormat="1">
      <c r="A1038" s="272">
        <v>9255199</v>
      </c>
      <c r="B1038" s="274" t="s">
        <v>2653</v>
      </c>
    </row>
    <row r="1039" spans="1:2" s="18" customFormat="1">
      <c r="A1039" s="272">
        <v>9255200</v>
      </c>
      <c r="B1039" s="274" t="s">
        <v>2654</v>
      </c>
    </row>
    <row r="1040" spans="1:2" s="18" customFormat="1">
      <c r="A1040" s="272">
        <v>9255201</v>
      </c>
      <c r="B1040" s="274" t="s">
        <v>2655</v>
      </c>
    </row>
    <row r="1041" spans="1:2" s="18" customFormat="1">
      <c r="A1041" s="272">
        <v>9255202</v>
      </c>
      <c r="B1041" s="274" t="s">
        <v>4194</v>
      </c>
    </row>
    <row r="1042" spans="1:2" s="18" customFormat="1">
      <c r="A1042" s="272">
        <v>9255203</v>
      </c>
      <c r="B1042" s="274" t="s">
        <v>4195</v>
      </c>
    </row>
    <row r="1043" spans="1:2" s="18" customFormat="1">
      <c r="A1043" s="272">
        <v>9255204</v>
      </c>
      <c r="B1043" s="274" t="s">
        <v>2656</v>
      </c>
    </row>
    <row r="1044" spans="1:2" s="18" customFormat="1">
      <c r="A1044" s="272">
        <v>9255205</v>
      </c>
      <c r="B1044" s="274" t="s">
        <v>2657</v>
      </c>
    </row>
    <row r="1045" spans="1:2" s="18" customFormat="1">
      <c r="A1045" s="272">
        <v>9255206</v>
      </c>
      <c r="B1045" s="274" t="s">
        <v>2658</v>
      </c>
    </row>
    <row r="1046" spans="1:2" s="18" customFormat="1">
      <c r="A1046" s="272">
        <v>9255207</v>
      </c>
      <c r="B1046" s="274" t="s">
        <v>2659</v>
      </c>
    </row>
    <row r="1047" spans="1:2" s="18" customFormat="1">
      <c r="A1047" s="272">
        <v>9255208</v>
      </c>
      <c r="B1047" s="274" t="s">
        <v>2660</v>
      </c>
    </row>
    <row r="1048" spans="1:2" s="18" customFormat="1">
      <c r="A1048" s="272">
        <v>9255209</v>
      </c>
      <c r="B1048" s="274" t="s">
        <v>2661</v>
      </c>
    </row>
    <row r="1049" spans="1:2" s="18" customFormat="1">
      <c r="A1049" s="272">
        <v>9255210</v>
      </c>
      <c r="B1049" s="274" t="s">
        <v>2662</v>
      </c>
    </row>
    <row r="1050" spans="1:2" s="18" customFormat="1">
      <c r="A1050" s="272">
        <v>9255211</v>
      </c>
      <c r="B1050" s="274" t="s">
        <v>2663</v>
      </c>
    </row>
    <row r="1051" spans="1:2" s="18" customFormat="1">
      <c r="A1051" s="272">
        <v>9255212</v>
      </c>
      <c r="B1051" s="274" t="s">
        <v>2664</v>
      </c>
    </row>
    <row r="1052" spans="1:2" s="18" customFormat="1">
      <c r="A1052" s="272">
        <v>9255213</v>
      </c>
      <c r="B1052" s="274" t="s">
        <v>2665</v>
      </c>
    </row>
    <row r="1053" spans="1:2" s="18" customFormat="1">
      <c r="A1053" s="272">
        <v>9255214</v>
      </c>
      <c r="B1053" s="274" t="s">
        <v>2666</v>
      </c>
    </row>
    <row r="1054" spans="1:2" s="18" customFormat="1">
      <c r="A1054" s="272">
        <v>9255215</v>
      </c>
      <c r="B1054" s="274" t="s">
        <v>2667</v>
      </c>
    </row>
    <row r="1055" spans="1:2" s="18" customFormat="1">
      <c r="A1055" s="272">
        <v>9255216</v>
      </c>
      <c r="B1055" s="274" t="s">
        <v>2668</v>
      </c>
    </row>
    <row r="1056" spans="1:2" s="18" customFormat="1">
      <c r="A1056" s="272">
        <v>9255217</v>
      </c>
      <c r="B1056" s="274" t="s">
        <v>2669</v>
      </c>
    </row>
    <row r="1057" spans="1:2" s="18" customFormat="1">
      <c r="A1057" s="272">
        <v>9255218</v>
      </c>
      <c r="B1057" s="274" t="s">
        <v>2670</v>
      </c>
    </row>
    <row r="1058" spans="1:2" s="18" customFormat="1">
      <c r="A1058" s="272">
        <v>9255219</v>
      </c>
      <c r="B1058" s="274" t="s">
        <v>2671</v>
      </c>
    </row>
    <row r="1059" spans="1:2" s="18" customFormat="1">
      <c r="A1059" s="272">
        <v>9255220</v>
      </c>
      <c r="B1059" s="274" t="s">
        <v>2672</v>
      </c>
    </row>
    <row r="1060" spans="1:2" s="18" customFormat="1">
      <c r="A1060" s="272">
        <v>9255221</v>
      </c>
      <c r="B1060" s="274" t="s">
        <v>2673</v>
      </c>
    </row>
    <row r="1061" spans="1:2" s="18" customFormat="1">
      <c r="A1061" s="272">
        <v>9255226</v>
      </c>
      <c r="B1061" s="274" t="s">
        <v>2674</v>
      </c>
    </row>
    <row r="1062" spans="1:2" s="18" customFormat="1">
      <c r="A1062" s="272">
        <v>9255227</v>
      </c>
      <c r="B1062" s="274" t="s">
        <v>2675</v>
      </c>
    </row>
    <row r="1063" spans="1:2" s="18" customFormat="1">
      <c r="A1063" s="272">
        <v>9255228</v>
      </c>
      <c r="B1063" s="274" t="s">
        <v>2676</v>
      </c>
    </row>
    <row r="1064" spans="1:2" s="18" customFormat="1">
      <c r="A1064" s="272">
        <v>9255229</v>
      </c>
      <c r="B1064" s="274" t="s">
        <v>2677</v>
      </c>
    </row>
    <row r="1065" spans="1:2" s="18" customFormat="1">
      <c r="A1065" s="272">
        <v>9255230</v>
      </c>
      <c r="B1065" s="274" t="s">
        <v>2678</v>
      </c>
    </row>
    <row r="1066" spans="1:2" s="18" customFormat="1">
      <c r="A1066" s="272">
        <v>9255231</v>
      </c>
      <c r="B1066" s="274" t="s">
        <v>2679</v>
      </c>
    </row>
    <row r="1067" spans="1:2" s="18" customFormat="1">
      <c r="A1067" s="272">
        <v>9255232</v>
      </c>
      <c r="B1067" s="274" t="s">
        <v>2680</v>
      </c>
    </row>
    <row r="1068" spans="1:2" s="18" customFormat="1">
      <c r="A1068" s="272">
        <v>9255233</v>
      </c>
      <c r="B1068" s="274" t="s">
        <v>2681</v>
      </c>
    </row>
    <row r="1069" spans="1:2" s="18" customFormat="1">
      <c r="A1069" s="272">
        <v>9255234</v>
      </c>
      <c r="B1069" s="274" t="s">
        <v>2682</v>
      </c>
    </row>
    <row r="1070" spans="1:2" s="18" customFormat="1">
      <c r="A1070" s="272">
        <v>9255235</v>
      </c>
      <c r="B1070" s="274" t="s">
        <v>2683</v>
      </c>
    </row>
    <row r="1071" spans="1:2" s="18" customFormat="1">
      <c r="A1071" s="272">
        <v>9255236</v>
      </c>
      <c r="B1071" s="274" t="s">
        <v>2684</v>
      </c>
    </row>
    <row r="1072" spans="1:2" s="18" customFormat="1">
      <c r="A1072" s="272">
        <v>9255237</v>
      </c>
      <c r="B1072" s="274" t="s">
        <v>2685</v>
      </c>
    </row>
    <row r="1073" spans="1:2" s="18" customFormat="1">
      <c r="A1073" s="272">
        <v>9255238</v>
      </c>
      <c r="B1073" s="274" t="s">
        <v>2686</v>
      </c>
    </row>
    <row r="1074" spans="1:2" s="18" customFormat="1">
      <c r="A1074" s="272">
        <v>9255239</v>
      </c>
      <c r="B1074" s="274" t="s">
        <v>2687</v>
      </c>
    </row>
    <row r="1075" spans="1:2" s="18" customFormat="1">
      <c r="A1075" s="272">
        <v>9257159</v>
      </c>
      <c r="B1075" s="274" t="s">
        <v>2688</v>
      </c>
    </row>
    <row r="1076" spans="1:2" s="18" customFormat="1">
      <c r="A1076" s="272">
        <v>9257160</v>
      </c>
      <c r="B1076" s="274" t="s">
        <v>2689</v>
      </c>
    </row>
    <row r="1077" spans="1:2" s="18" customFormat="1">
      <c r="A1077" s="272">
        <v>9257161</v>
      </c>
      <c r="B1077" s="274" t="s">
        <v>2690</v>
      </c>
    </row>
    <row r="1078" spans="1:2" s="18" customFormat="1">
      <c r="A1078" s="272">
        <v>9257162</v>
      </c>
      <c r="B1078" s="274" t="s">
        <v>2691</v>
      </c>
    </row>
    <row r="1079" spans="1:2" s="18" customFormat="1">
      <c r="A1079" s="272">
        <v>9257163</v>
      </c>
      <c r="B1079" s="274" t="s">
        <v>2692</v>
      </c>
    </row>
    <row r="1080" spans="1:2" s="18" customFormat="1">
      <c r="A1080" s="272">
        <v>9257164</v>
      </c>
      <c r="B1080" s="274" t="s">
        <v>2693</v>
      </c>
    </row>
    <row r="1081" spans="1:2" s="18" customFormat="1">
      <c r="A1081" s="272">
        <v>9257165</v>
      </c>
      <c r="B1081" s="274" t="s">
        <v>2694</v>
      </c>
    </row>
    <row r="1082" spans="1:2" s="18" customFormat="1">
      <c r="A1082" s="272">
        <v>9257166</v>
      </c>
      <c r="B1082" s="274" t="s">
        <v>2695</v>
      </c>
    </row>
    <row r="1083" spans="1:2" s="18" customFormat="1">
      <c r="A1083" s="272">
        <v>9257167</v>
      </c>
      <c r="B1083" s="274" t="s">
        <v>2696</v>
      </c>
    </row>
    <row r="1084" spans="1:2" s="18" customFormat="1">
      <c r="A1084" s="272">
        <v>9257168</v>
      </c>
      <c r="B1084" s="274" t="s">
        <v>2697</v>
      </c>
    </row>
    <row r="1085" spans="1:2" s="18" customFormat="1">
      <c r="A1085" s="272">
        <v>9257169</v>
      </c>
      <c r="B1085" s="274" t="s">
        <v>2698</v>
      </c>
    </row>
    <row r="1086" spans="1:2" s="18" customFormat="1">
      <c r="A1086" s="272">
        <v>9257170</v>
      </c>
      <c r="B1086" s="274" t="s">
        <v>2699</v>
      </c>
    </row>
    <row r="1087" spans="1:2" s="18" customFormat="1">
      <c r="A1087" s="272">
        <v>9257171</v>
      </c>
      <c r="B1087" s="274" t="s">
        <v>2700</v>
      </c>
    </row>
    <row r="1088" spans="1:2" s="18" customFormat="1">
      <c r="A1088" s="272">
        <v>9257172</v>
      </c>
      <c r="B1088" s="274" t="s">
        <v>2701</v>
      </c>
    </row>
    <row r="1089" spans="1:2" s="18" customFormat="1">
      <c r="A1089" s="272">
        <v>9255466</v>
      </c>
      <c r="B1089" s="274" t="s">
        <v>2702</v>
      </c>
    </row>
    <row r="1090" spans="1:2" s="18" customFormat="1">
      <c r="A1090" s="272">
        <v>9270676</v>
      </c>
      <c r="B1090" s="274" t="s">
        <v>2703</v>
      </c>
    </row>
    <row r="1091" spans="1:2" s="18" customFormat="1">
      <c r="A1091" s="272">
        <v>9255468</v>
      </c>
      <c r="B1091" s="274" t="s">
        <v>2704</v>
      </c>
    </row>
    <row r="1092" spans="1:2" s="18" customFormat="1">
      <c r="A1092" s="272">
        <v>9255470</v>
      </c>
      <c r="B1092" s="274" t="s">
        <v>2705</v>
      </c>
    </row>
    <row r="1093" spans="1:2" s="18" customFormat="1">
      <c r="A1093" s="272">
        <v>9255471</v>
      </c>
      <c r="B1093" s="274" t="s">
        <v>2706</v>
      </c>
    </row>
    <row r="1094" spans="1:2" s="18" customFormat="1">
      <c r="A1094" s="272">
        <v>9255472</v>
      </c>
      <c r="B1094" s="274" t="s">
        <v>2707</v>
      </c>
    </row>
    <row r="1095" spans="1:2" s="18" customFormat="1">
      <c r="A1095" s="272">
        <v>9255474</v>
      </c>
      <c r="B1095" s="274" t="s">
        <v>2708</v>
      </c>
    </row>
    <row r="1096" spans="1:2" s="18" customFormat="1">
      <c r="A1096" s="272">
        <v>9255476</v>
      </c>
      <c r="B1096" s="274" t="s">
        <v>2709</v>
      </c>
    </row>
    <row r="1097" spans="1:2" s="18" customFormat="1">
      <c r="A1097" s="272">
        <v>9255477</v>
      </c>
      <c r="B1097" s="274" t="s">
        <v>2710</v>
      </c>
    </row>
    <row r="1098" spans="1:2" s="18" customFormat="1">
      <c r="A1098" s="272">
        <v>9255478</v>
      </c>
      <c r="B1098" s="274" t="s">
        <v>2711</v>
      </c>
    </row>
    <row r="1099" spans="1:2" s="18" customFormat="1">
      <c r="A1099" s="272">
        <v>9255479</v>
      </c>
      <c r="B1099" s="274" t="s">
        <v>2712</v>
      </c>
    </row>
    <row r="1100" spans="1:2" s="18" customFormat="1">
      <c r="A1100" s="272">
        <v>9270678</v>
      </c>
      <c r="B1100" s="274" t="s">
        <v>2713</v>
      </c>
    </row>
    <row r="1101" spans="1:2" s="18" customFormat="1">
      <c r="A1101" s="271">
        <v>9270680</v>
      </c>
      <c r="B1101" s="274" t="s">
        <v>2714</v>
      </c>
    </row>
    <row r="1102" spans="1:2" s="18" customFormat="1">
      <c r="A1102" s="272">
        <v>9270681</v>
      </c>
      <c r="B1102" s="274" t="s">
        <v>2715</v>
      </c>
    </row>
    <row r="1103" spans="1:2" s="18" customFormat="1">
      <c r="A1103" s="272">
        <v>9270682</v>
      </c>
      <c r="B1103" s="274" t="s">
        <v>2716</v>
      </c>
    </row>
    <row r="1104" spans="1:2" s="18" customFormat="1">
      <c r="A1104" s="272">
        <v>9270684</v>
      </c>
      <c r="B1104" s="274" t="s">
        <v>2717</v>
      </c>
    </row>
    <row r="1105" spans="1:2" s="18" customFormat="1">
      <c r="A1105" s="272">
        <v>9270686</v>
      </c>
      <c r="B1105" s="274" t="s">
        <v>2718</v>
      </c>
    </row>
    <row r="1106" spans="1:2" s="18" customFormat="1">
      <c r="A1106" s="272">
        <v>9270687</v>
      </c>
      <c r="B1106" s="274" t="s">
        <v>2719</v>
      </c>
    </row>
    <row r="1107" spans="1:2" s="18" customFormat="1">
      <c r="A1107" s="272">
        <v>9270688</v>
      </c>
      <c r="B1107" s="274" t="s">
        <v>2720</v>
      </c>
    </row>
    <row r="1108" spans="1:2" s="18" customFormat="1">
      <c r="A1108" s="272">
        <v>9270689</v>
      </c>
      <c r="B1108" s="274" t="s">
        <v>2721</v>
      </c>
    </row>
    <row r="1109" spans="1:2" s="18" customFormat="1">
      <c r="A1109" s="272">
        <v>9255481</v>
      </c>
      <c r="B1109" s="274" t="s">
        <v>2722</v>
      </c>
    </row>
    <row r="1110" spans="1:2" s="18" customFormat="1">
      <c r="A1110" s="272">
        <v>9255483</v>
      </c>
      <c r="B1110" s="274" t="s">
        <v>2723</v>
      </c>
    </row>
    <row r="1111" spans="1:2" s="18" customFormat="1">
      <c r="A1111" s="272">
        <v>9255484</v>
      </c>
      <c r="B1111" s="274" t="s">
        <v>2724</v>
      </c>
    </row>
    <row r="1112" spans="1:2" s="18" customFormat="1">
      <c r="A1112" s="272">
        <v>9255485</v>
      </c>
      <c r="B1112" s="274" t="s">
        <v>2725</v>
      </c>
    </row>
    <row r="1113" spans="1:2" s="18" customFormat="1">
      <c r="A1113" s="272">
        <v>9255487</v>
      </c>
      <c r="B1113" s="274" t="s">
        <v>2726</v>
      </c>
    </row>
    <row r="1114" spans="1:2" s="18" customFormat="1">
      <c r="A1114" s="272">
        <v>9255489</v>
      </c>
      <c r="B1114" s="274" t="s">
        <v>2727</v>
      </c>
    </row>
    <row r="1115" spans="1:2" s="18" customFormat="1">
      <c r="A1115" s="272">
        <v>9255490</v>
      </c>
      <c r="B1115" s="274" t="s">
        <v>2728</v>
      </c>
    </row>
    <row r="1116" spans="1:2" s="18" customFormat="1">
      <c r="A1116" s="272">
        <v>9255491</v>
      </c>
      <c r="B1116" s="274" t="s">
        <v>2729</v>
      </c>
    </row>
    <row r="1117" spans="1:2" s="18" customFormat="1">
      <c r="A1117" s="272">
        <v>9255492</v>
      </c>
      <c r="B1117" s="274" t="s">
        <v>2730</v>
      </c>
    </row>
    <row r="1118" spans="1:2" s="18" customFormat="1">
      <c r="A1118" s="272">
        <v>9270691</v>
      </c>
      <c r="B1118" s="274" t="s">
        <v>2731</v>
      </c>
    </row>
    <row r="1119" spans="1:2" s="18" customFormat="1">
      <c r="A1119" s="272">
        <v>9270693</v>
      </c>
      <c r="B1119" s="274" t="s">
        <v>2732</v>
      </c>
    </row>
    <row r="1120" spans="1:2" s="18" customFormat="1">
      <c r="A1120" s="271">
        <v>9270694</v>
      </c>
      <c r="B1120" s="274" t="s">
        <v>2733</v>
      </c>
    </row>
    <row r="1121" spans="1:2" s="18" customFormat="1">
      <c r="A1121" s="272">
        <v>9270695</v>
      </c>
      <c r="B1121" s="274" t="s">
        <v>2734</v>
      </c>
    </row>
    <row r="1122" spans="1:2" s="18" customFormat="1">
      <c r="A1122" s="272">
        <v>9270697</v>
      </c>
      <c r="B1122" s="274" t="s">
        <v>2735</v>
      </c>
    </row>
    <row r="1123" spans="1:2" s="18" customFormat="1">
      <c r="A1123" s="272">
        <v>9270699</v>
      </c>
      <c r="B1123" s="274" t="s">
        <v>2736</v>
      </c>
    </row>
    <row r="1124" spans="1:2" s="18" customFormat="1">
      <c r="A1124" s="272">
        <v>9270700</v>
      </c>
      <c r="B1124" s="274" t="s">
        <v>2737</v>
      </c>
    </row>
    <row r="1125" spans="1:2" s="18" customFormat="1">
      <c r="A1125" s="272">
        <v>9270701</v>
      </c>
      <c r="B1125" s="274" t="s">
        <v>2738</v>
      </c>
    </row>
    <row r="1126" spans="1:2" s="18" customFormat="1">
      <c r="A1126" s="272">
        <v>9270702</v>
      </c>
      <c r="B1126" s="274" t="s">
        <v>2739</v>
      </c>
    </row>
    <row r="1127" spans="1:2" s="18" customFormat="1">
      <c r="A1127" s="272">
        <v>9255494</v>
      </c>
      <c r="B1127" s="274" t="s">
        <v>2740</v>
      </c>
    </row>
    <row r="1128" spans="1:2" s="18" customFormat="1">
      <c r="A1128" s="272">
        <v>9255496</v>
      </c>
      <c r="B1128" s="274" t="s">
        <v>2741</v>
      </c>
    </row>
    <row r="1129" spans="1:2" s="18" customFormat="1">
      <c r="A1129" s="272">
        <v>9255497</v>
      </c>
      <c r="B1129" s="274" t="s">
        <v>2742</v>
      </c>
    </row>
    <row r="1130" spans="1:2" s="18" customFormat="1">
      <c r="A1130" s="272">
        <v>9255498</v>
      </c>
      <c r="B1130" s="274" t="s">
        <v>2743</v>
      </c>
    </row>
    <row r="1131" spans="1:2" s="18" customFormat="1">
      <c r="A1131" s="272">
        <v>9255499</v>
      </c>
      <c r="B1131" s="274" t="s">
        <v>3789</v>
      </c>
    </row>
    <row r="1132" spans="1:2" s="18" customFormat="1">
      <c r="A1132" s="272">
        <v>9255500</v>
      </c>
      <c r="B1132" s="274" t="s">
        <v>2744</v>
      </c>
    </row>
    <row r="1133" spans="1:2" s="18" customFormat="1">
      <c r="A1133" s="272">
        <v>9255502</v>
      </c>
      <c r="B1133" s="274" t="s">
        <v>2745</v>
      </c>
    </row>
    <row r="1134" spans="1:2" s="18" customFormat="1">
      <c r="A1134" s="272">
        <v>9255503</v>
      </c>
      <c r="B1134" s="274" t="s">
        <v>2746</v>
      </c>
    </row>
    <row r="1135" spans="1:2" s="18" customFormat="1">
      <c r="A1135" s="272">
        <v>9255504</v>
      </c>
      <c r="B1135" s="274" t="s">
        <v>2747</v>
      </c>
    </row>
    <row r="1136" spans="1:2" s="18" customFormat="1">
      <c r="A1136" s="272">
        <v>9255505</v>
      </c>
      <c r="B1136" s="274" t="s">
        <v>2748</v>
      </c>
    </row>
    <row r="1137" spans="1:2" s="18" customFormat="1">
      <c r="A1137" s="272">
        <v>9270704</v>
      </c>
      <c r="B1137" s="274" t="s">
        <v>2749</v>
      </c>
    </row>
    <row r="1138" spans="1:2" s="18" customFormat="1">
      <c r="A1138" s="272">
        <v>9270706</v>
      </c>
      <c r="B1138" s="274" t="s">
        <v>2750</v>
      </c>
    </row>
    <row r="1139" spans="1:2" s="18" customFormat="1">
      <c r="A1139" s="272">
        <v>9270707</v>
      </c>
      <c r="B1139" s="274" t="s">
        <v>2751</v>
      </c>
    </row>
    <row r="1140" spans="1:2" s="18" customFormat="1">
      <c r="A1140" s="272">
        <v>9270708</v>
      </c>
      <c r="B1140" s="274" t="s">
        <v>2752</v>
      </c>
    </row>
    <row r="1141" spans="1:2" s="18" customFormat="1">
      <c r="A1141" s="272">
        <v>9270710</v>
      </c>
      <c r="B1141" s="274" t="s">
        <v>2753</v>
      </c>
    </row>
    <row r="1142" spans="1:2" s="18" customFormat="1">
      <c r="A1142" s="272">
        <v>9270712</v>
      </c>
      <c r="B1142" s="274" t="s">
        <v>2754</v>
      </c>
    </row>
    <row r="1143" spans="1:2" s="18" customFormat="1">
      <c r="A1143" s="272">
        <v>9270713</v>
      </c>
      <c r="B1143" s="274" t="s">
        <v>2755</v>
      </c>
    </row>
    <row r="1144" spans="1:2" s="18" customFormat="1">
      <c r="A1144" s="272">
        <v>9270714</v>
      </c>
      <c r="B1144" s="274" t="s">
        <v>2756</v>
      </c>
    </row>
    <row r="1145" spans="1:2" s="18" customFormat="1">
      <c r="A1145" s="272">
        <v>9270715</v>
      </c>
      <c r="B1145" s="274" t="s">
        <v>2757</v>
      </c>
    </row>
    <row r="1146" spans="1:2" s="18" customFormat="1">
      <c r="A1146" s="272">
        <v>9255507</v>
      </c>
      <c r="B1146" s="274" t="s">
        <v>2758</v>
      </c>
    </row>
    <row r="1147" spans="1:2" s="18" customFormat="1">
      <c r="A1147" s="272">
        <v>9255509</v>
      </c>
      <c r="B1147" s="274" t="s">
        <v>2759</v>
      </c>
    </row>
    <row r="1148" spans="1:2" s="18" customFormat="1">
      <c r="A1148" s="272">
        <v>9255510</v>
      </c>
      <c r="B1148" s="274" t="s">
        <v>2760</v>
      </c>
    </row>
    <row r="1149" spans="1:2" s="18" customFormat="1">
      <c r="A1149" s="272">
        <v>9255511</v>
      </c>
      <c r="B1149" s="274" t="s">
        <v>2761</v>
      </c>
    </row>
    <row r="1150" spans="1:2" s="18" customFormat="1">
      <c r="A1150" s="272">
        <v>9255512</v>
      </c>
      <c r="B1150" s="274" t="s">
        <v>3790</v>
      </c>
    </row>
    <row r="1151" spans="1:2" s="18" customFormat="1">
      <c r="A1151" s="272">
        <v>9255513</v>
      </c>
      <c r="B1151" s="274" t="s">
        <v>2762</v>
      </c>
    </row>
    <row r="1152" spans="1:2" s="18" customFormat="1">
      <c r="A1152" s="272">
        <v>9255515</v>
      </c>
      <c r="B1152" s="274" t="s">
        <v>2763</v>
      </c>
    </row>
    <row r="1153" spans="1:2" s="18" customFormat="1">
      <c r="A1153" s="272">
        <v>9255516</v>
      </c>
      <c r="B1153" s="274" t="s">
        <v>2764</v>
      </c>
    </row>
    <row r="1154" spans="1:2" s="18" customFormat="1">
      <c r="A1154" s="272">
        <v>9255517</v>
      </c>
      <c r="B1154" s="274" t="s">
        <v>2765</v>
      </c>
    </row>
    <row r="1155" spans="1:2" s="18" customFormat="1">
      <c r="A1155" s="272">
        <v>9255518</v>
      </c>
      <c r="B1155" s="274" t="s">
        <v>2766</v>
      </c>
    </row>
    <row r="1156" spans="1:2" s="18" customFormat="1">
      <c r="A1156" s="272">
        <v>9270717</v>
      </c>
      <c r="B1156" s="274" t="s">
        <v>2767</v>
      </c>
    </row>
    <row r="1157" spans="1:2" s="18" customFormat="1">
      <c r="A1157" s="272">
        <v>9270719</v>
      </c>
      <c r="B1157" s="274" t="s">
        <v>2768</v>
      </c>
    </row>
    <row r="1158" spans="1:2" s="18" customFormat="1">
      <c r="A1158" s="272">
        <v>9270720</v>
      </c>
      <c r="B1158" s="274" t="s">
        <v>2769</v>
      </c>
    </row>
    <row r="1159" spans="1:2" s="18" customFormat="1">
      <c r="A1159" s="272">
        <v>9270721</v>
      </c>
      <c r="B1159" s="274" t="s">
        <v>2770</v>
      </c>
    </row>
    <row r="1160" spans="1:2" s="18" customFormat="1">
      <c r="A1160" s="272">
        <v>9270723</v>
      </c>
      <c r="B1160" s="274" t="s">
        <v>2771</v>
      </c>
    </row>
    <row r="1161" spans="1:2" s="18" customFormat="1">
      <c r="A1161" s="272">
        <v>9270725</v>
      </c>
      <c r="B1161" s="274" t="s">
        <v>2772</v>
      </c>
    </row>
    <row r="1162" spans="1:2" s="18" customFormat="1">
      <c r="A1162" s="272">
        <v>9270726</v>
      </c>
      <c r="B1162" s="274" t="s">
        <v>2773</v>
      </c>
    </row>
    <row r="1163" spans="1:2" s="18" customFormat="1">
      <c r="A1163" s="272">
        <v>9270727</v>
      </c>
      <c r="B1163" s="274" t="s">
        <v>2774</v>
      </c>
    </row>
    <row r="1164" spans="1:2" s="18" customFormat="1">
      <c r="A1164" s="272">
        <v>9270728</v>
      </c>
      <c r="B1164" s="274" t="s">
        <v>2775</v>
      </c>
    </row>
    <row r="1165" spans="1:2" s="18" customFormat="1">
      <c r="A1165" s="272">
        <v>9257310</v>
      </c>
      <c r="B1165" s="274" t="s">
        <v>2776</v>
      </c>
    </row>
    <row r="1166" spans="1:2" s="18" customFormat="1">
      <c r="A1166" s="272">
        <v>9257311</v>
      </c>
      <c r="B1166" s="274" t="s">
        <v>2777</v>
      </c>
    </row>
    <row r="1167" spans="1:2" s="18" customFormat="1">
      <c r="A1167" s="272">
        <v>9257312</v>
      </c>
      <c r="B1167" s="274" t="s">
        <v>2778</v>
      </c>
    </row>
    <row r="1168" spans="1:2" s="18" customFormat="1">
      <c r="A1168" s="272">
        <v>9257313</v>
      </c>
      <c r="B1168" s="274" t="s">
        <v>2779</v>
      </c>
    </row>
    <row r="1169" spans="1:2" s="18" customFormat="1">
      <c r="A1169" s="272">
        <v>9257690</v>
      </c>
      <c r="B1169" s="274" t="s">
        <v>2780</v>
      </c>
    </row>
    <row r="1170" spans="1:2" s="18" customFormat="1">
      <c r="A1170" s="272">
        <v>9257691</v>
      </c>
      <c r="B1170" s="274" t="s">
        <v>2781</v>
      </c>
    </row>
    <row r="1171" spans="1:2" s="18" customFormat="1">
      <c r="A1171" s="272">
        <v>9257692</v>
      </c>
      <c r="B1171" s="274" t="s">
        <v>2782</v>
      </c>
    </row>
    <row r="1172" spans="1:2" s="18" customFormat="1">
      <c r="A1172" s="272">
        <v>9257693</v>
      </c>
      <c r="B1172" s="274" t="s">
        <v>2783</v>
      </c>
    </row>
    <row r="1173" spans="1:2" s="18" customFormat="1">
      <c r="A1173" s="272">
        <v>9257694</v>
      </c>
      <c r="B1173" s="274" t="s">
        <v>2784</v>
      </c>
    </row>
    <row r="1174" spans="1:2" s="18" customFormat="1">
      <c r="A1174" s="272">
        <v>9257695</v>
      </c>
      <c r="B1174" s="274" t="s">
        <v>2785</v>
      </c>
    </row>
    <row r="1175" spans="1:2" s="18" customFormat="1">
      <c r="A1175" s="272">
        <v>9257696</v>
      </c>
      <c r="B1175" s="274" t="s">
        <v>2786</v>
      </c>
    </row>
    <row r="1176" spans="1:2" s="18" customFormat="1">
      <c r="A1176" s="272">
        <v>9257697</v>
      </c>
      <c r="B1176" s="274" t="s">
        <v>2787</v>
      </c>
    </row>
    <row r="1177" spans="1:2" s="18" customFormat="1">
      <c r="A1177" s="272">
        <v>9257277</v>
      </c>
      <c r="B1177" s="274" t="s">
        <v>2788</v>
      </c>
    </row>
    <row r="1178" spans="1:2" s="18" customFormat="1">
      <c r="A1178" s="272">
        <v>9257278</v>
      </c>
      <c r="B1178" s="274" t="s">
        <v>2789</v>
      </c>
    </row>
    <row r="1179" spans="1:2" s="18" customFormat="1">
      <c r="A1179" s="272">
        <v>9257279</v>
      </c>
      <c r="B1179" s="274" t="s">
        <v>2790</v>
      </c>
    </row>
    <row r="1180" spans="1:2" s="18" customFormat="1">
      <c r="A1180" s="272">
        <v>9257619</v>
      </c>
      <c r="B1180" s="274" t="s">
        <v>2791</v>
      </c>
    </row>
    <row r="1181" spans="1:2" s="18" customFormat="1">
      <c r="A1181" s="272">
        <v>9257620</v>
      </c>
      <c r="B1181" s="274" t="s">
        <v>2792</v>
      </c>
    </row>
    <row r="1182" spans="1:2" s="18" customFormat="1">
      <c r="A1182" s="272">
        <v>9257621</v>
      </c>
      <c r="B1182" s="274" t="s">
        <v>2793</v>
      </c>
    </row>
    <row r="1183" spans="1:2" s="18" customFormat="1">
      <c r="A1183" s="272">
        <v>9257627</v>
      </c>
      <c r="B1183" s="274" t="s">
        <v>2794</v>
      </c>
    </row>
    <row r="1184" spans="1:2" s="18" customFormat="1">
      <c r="A1184" s="272">
        <v>9257736</v>
      </c>
      <c r="B1184" s="274" t="s">
        <v>2795</v>
      </c>
    </row>
    <row r="1185" spans="1:2" s="18" customFormat="1">
      <c r="A1185" s="272">
        <v>9255696</v>
      </c>
      <c r="B1185" s="274" t="s">
        <v>2796</v>
      </c>
    </row>
    <row r="1186" spans="1:2" s="18" customFormat="1">
      <c r="A1186" s="272">
        <v>9255697</v>
      </c>
      <c r="B1186" s="274" t="s">
        <v>2797</v>
      </c>
    </row>
    <row r="1187" spans="1:2" s="18" customFormat="1">
      <c r="A1187" s="272">
        <v>9255698</v>
      </c>
      <c r="B1187" s="274" t="s">
        <v>2798</v>
      </c>
    </row>
    <row r="1188" spans="1:2" s="18" customFormat="1">
      <c r="A1188" s="272">
        <v>9255699</v>
      </c>
      <c r="B1188" s="274" t="s">
        <v>2799</v>
      </c>
    </row>
    <row r="1189" spans="1:2" s="18" customFormat="1">
      <c r="A1189" s="272">
        <v>9255700</v>
      </c>
      <c r="B1189" s="274" t="s">
        <v>2800</v>
      </c>
    </row>
    <row r="1190" spans="1:2" s="18" customFormat="1">
      <c r="A1190" s="272">
        <v>9255701</v>
      </c>
      <c r="B1190" s="274" t="s">
        <v>2801</v>
      </c>
    </row>
    <row r="1191" spans="1:2" s="18" customFormat="1">
      <c r="A1191" s="272">
        <v>9255702</v>
      </c>
      <c r="B1191" s="274" t="s">
        <v>2802</v>
      </c>
    </row>
    <row r="1192" spans="1:2" s="18" customFormat="1">
      <c r="A1192" s="272">
        <v>9255703</v>
      </c>
      <c r="B1192" s="274" t="s">
        <v>2803</v>
      </c>
    </row>
    <row r="1193" spans="1:2" s="18" customFormat="1">
      <c r="A1193" s="272">
        <v>9255704</v>
      </c>
      <c r="B1193" s="274" t="s">
        <v>2804</v>
      </c>
    </row>
    <row r="1194" spans="1:2" s="18" customFormat="1">
      <c r="A1194" s="272">
        <v>9257386</v>
      </c>
      <c r="B1194" s="274" t="s">
        <v>2805</v>
      </c>
    </row>
    <row r="1195" spans="1:2" s="18" customFormat="1">
      <c r="A1195" s="272">
        <v>9257387</v>
      </c>
      <c r="B1195" s="274" t="s">
        <v>2806</v>
      </c>
    </row>
    <row r="1196" spans="1:2" s="18" customFormat="1">
      <c r="A1196" s="272">
        <v>9257388</v>
      </c>
      <c r="B1196" s="274" t="s">
        <v>2807</v>
      </c>
    </row>
    <row r="1197" spans="1:2" s="18" customFormat="1">
      <c r="A1197" s="272">
        <v>9257389</v>
      </c>
      <c r="B1197" s="274" t="s">
        <v>2808</v>
      </c>
    </row>
    <row r="1198" spans="1:2" s="18" customFormat="1">
      <c r="A1198" s="272">
        <v>9257390</v>
      </c>
      <c r="B1198" s="274" t="s">
        <v>2809</v>
      </c>
    </row>
    <row r="1199" spans="1:2" s="18" customFormat="1">
      <c r="A1199" s="272">
        <v>9257391</v>
      </c>
      <c r="B1199" s="274" t="s">
        <v>2810</v>
      </c>
    </row>
    <row r="1200" spans="1:2" s="18" customFormat="1">
      <c r="A1200" s="272">
        <v>9257392</v>
      </c>
      <c r="B1200" s="274" t="s">
        <v>2811</v>
      </c>
    </row>
    <row r="1201" spans="1:2" s="18" customFormat="1">
      <c r="A1201" s="272">
        <v>9257393</v>
      </c>
      <c r="B1201" s="274" t="s">
        <v>2812</v>
      </c>
    </row>
    <row r="1202" spans="1:2" s="18" customFormat="1">
      <c r="A1202" s="272">
        <v>9257394</v>
      </c>
      <c r="B1202" s="274" t="s">
        <v>2813</v>
      </c>
    </row>
    <row r="1203" spans="1:2" s="18" customFormat="1">
      <c r="A1203" s="272">
        <v>9255723</v>
      </c>
      <c r="B1203" s="274" t="s">
        <v>2814</v>
      </c>
    </row>
    <row r="1204" spans="1:2" s="18" customFormat="1">
      <c r="A1204" s="272">
        <v>9255724</v>
      </c>
      <c r="B1204" s="274" t="s">
        <v>2815</v>
      </c>
    </row>
    <row r="1205" spans="1:2" s="18" customFormat="1">
      <c r="A1205" s="272">
        <v>9255725</v>
      </c>
      <c r="B1205" s="274" t="s">
        <v>2816</v>
      </c>
    </row>
    <row r="1206" spans="1:2" s="18" customFormat="1">
      <c r="A1206" s="272">
        <v>9255726</v>
      </c>
      <c r="B1206" s="274" t="s">
        <v>2817</v>
      </c>
    </row>
    <row r="1207" spans="1:2" s="18" customFormat="1">
      <c r="A1207" s="272">
        <v>9255727</v>
      </c>
      <c r="B1207" s="274" t="s">
        <v>2818</v>
      </c>
    </row>
    <row r="1208" spans="1:2" s="18" customFormat="1">
      <c r="A1208" s="272">
        <v>9255728</v>
      </c>
      <c r="B1208" s="274" t="s">
        <v>2819</v>
      </c>
    </row>
    <row r="1209" spans="1:2" s="18" customFormat="1">
      <c r="A1209" s="272">
        <v>9255729</v>
      </c>
      <c r="B1209" s="274" t="s">
        <v>2820</v>
      </c>
    </row>
    <row r="1210" spans="1:2" s="18" customFormat="1">
      <c r="A1210" s="272">
        <v>9255730</v>
      </c>
      <c r="B1210" s="274" t="s">
        <v>2821</v>
      </c>
    </row>
    <row r="1211" spans="1:2" s="18" customFormat="1">
      <c r="A1211" s="272">
        <v>9255731</v>
      </c>
      <c r="B1211" s="274" t="s">
        <v>2822</v>
      </c>
    </row>
    <row r="1212" spans="1:2" s="18" customFormat="1">
      <c r="A1212" s="272">
        <v>9257413</v>
      </c>
      <c r="B1212" s="274" t="s">
        <v>2823</v>
      </c>
    </row>
    <row r="1213" spans="1:2" s="18" customFormat="1">
      <c r="A1213" s="272">
        <v>9257414</v>
      </c>
      <c r="B1213" s="274" t="s">
        <v>2824</v>
      </c>
    </row>
    <row r="1214" spans="1:2" s="18" customFormat="1">
      <c r="A1214" s="272">
        <v>9257415</v>
      </c>
      <c r="B1214" s="274" t="s">
        <v>2825</v>
      </c>
    </row>
    <row r="1215" spans="1:2" s="18" customFormat="1">
      <c r="A1215" s="272">
        <v>9257416</v>
      </c>
      <c r="B1215" s="274" t="s">
        <v>2826</v>
      </c>
    </row>
    <row r="1216" spans="1:2" s="18" customFormat="1">
      <c r="A1216" s="272">
        <v>9257417</v>
      </c>
      <c r="B1216" s="274" t="s">
        <v>2827</v>
      </c>
    </row>
    <row r="1217" spans="1:2" s="18" customFormat="1">
      <c r="A1217" s="272">
        <v>9257418</v>
      </c>
      <c r="B1217" s="274" t="s">
        <v>2828</v>
      </c>
    </row>
    <row r="1218" spans="1:2" s="18" customFormat="1">
      <c r="A1218" s="272">
        <v>9257419</v>
      </c>
      <c r="B1218" s="274" t="s">
        <v>2829</v>
      </c>
    </row>
    <row r="1219" spans="1:2" s="18" customFormat="1">
      <c r="A1219" s="272">
        <v>9257420</v>
      </c>
      <c r="B1219" s="274" t="s">
        <v>2830</v>
      </c>
    </row>
    <row r="1220" spans="1:2" s="18" customFormat="1">
      <c r="A1220" s="272">
        <v>9257421</v>
      </c>
      <c r="B1220" s="274" t="s">
        <v>2831</v>
      </c>
    </row>
    <row r="1221" spans="1:2" s="18" customFormat="1">
      <c r="A1221" s="272">
        <v>9255750</v>
      </c>
      <c r="B1221" s="274" t="s">
        <v>2832</v>
      </c>
    </row>
    <row r="1222" spans="1:2" s="18" customFormat="1">
      <c r="A1222" s="272">
        <v>9255751</v>
      </c>
      <c r="B1222" s="274" t="s">
        <v>2833</v>
      </c>
    </row>
    <row r="1223" spans="1:2" s="18" customFormat="1">
      <c r="A1223" s="272">
        <v>9255752</v>
      </c>
      <c r="B1223" s="274" t="s">
        <v>2834</v>
      </c>
    </row>
    <row r="1224" spans="1:2" s="18" customFormat="1">
      <c r="A1224" s="272">
        <v>9255753</v>
      </c>
      <c r="B1224" s="274" t="s">
        <v>2835</v>
      </c>
    </row>
    <row r="1225" spans="1:2" s="18" customFormat="1">
      <c r="A1225" s="272">
        <v>9255754</v>
      </c>
      <c r="B1225" s="274" t="s">
        <v>2836</v>
      </c>
    </row>
    <row r="1226" spans="1:2" s="18" customFormat="1">
      <c r="A1226" s="272">
        <v>9255755</v>
      </c>
      <c r="B1226" s="274" t="s">
        <v>2837</v>
      </c>
    </row>
    <row r="1227" spans="1:2" s="18" customFormat="1">
      <c r="A1227" s="272">
        <v>9255756</v>
      </c>
      <c r="B1227" s="274" t="s">
        <v>2838</v>
      </c>
    </row>
    <row r="1228" spans="1:2" s="18" customFormat="1">
      <c r="A1228" s="272">
        <v>9255757</v>
      </c>
      <c r="B1228" s="274" t="s">
        <v>2839</v>
      </c>
    </row>
    <row r="1229" spans="1:2" s="18" customFormat="1">
      <c r="A1229" s="272">
        <v>9255758</v>
      </c>
      <c r="B1229" s="274" t="s">
        <v>2840</v>
      </c>
    </row>
    <row r="1230" spans="1:2" s="18" customFormat="1">
      <c r="A1230" s="272">
        <v>9257440</v>
      </c>
      <c r="B1230" s="274" t="s">
        <v>2841</v>
      </c>
    </row>
    <row r="1231" spans="1:2" s="18" customFormat="1">
      <c r="A1231" s="272">
        <v>9257441</v>
      </c>
      <c r="B1231" s="274" t="s">
        <v>2842</v>
      </c>
    </row>
    <row r="1232" spans="1:2" s="18" customFormat="1">
      <c r="A1232" s="272">
        <v>9257442</v>
      </c>
      <c r="B1232" s="274" t="s">
        <v>2843</v>
      </c>
    </row>
    <row r="1233" spans="1:2" s="18" customFormat="1">
      <c r="A1233" s="272">
        <v>9257443</v>
      </c>
      <c r="B1233" s="274" t="s">
        <v>2844</v>
      </c>
    </row>
    <row r="1234" spans="1:2" s="18" customFormat="1">
      <c r="A1234" s="272">
        <v>9257444</v>
      </c>
      <c r="B1234" s="274" t="s">
        <v>2845</v>
      </c>
    </row>
    <row r="1235" spans="1:2" s="18" customFormat="1">
      <c r="A1235" s="272">
        <v>9257445</v>
      </c>
      <c r="B1235" s="274" t="s">
        <v>2846</v>
      </c>
    </row>
    <row r="1236" spans="1:2" s="18" customFormat="1">
      <c r="A1236" s="272">
        <v>9257446</v>
      </c>
      <c r="B1236" s="274" t="s">
        <v>2847</v>
      </c>
    </row>
    <row r="1237" spans="1:2" s="18" customFormat="1">
      <c r="A1237" s="272">
        <v>9257447</v>
      </c>
      <c r="B1237" s="274" t="s">
        <v>2848</v>
      </c>
    </row>
    <row r="1238" spans="1:2" s="18" customFormat="1">
      <c r="A1238" s="272">
        <v>9257448</v>
      </c>
      <c r="B1238" s="274" t="s">
        <v>2849</v>
      </c>
    </row>
    <row r="1239" spans="1:2" s="18" customFormat="1">
      <c r="A1239" s="272">
        <v>9257548</v>
      </c>
      <c r="B1239" s="274" t="s">
        <v>2850</v>
      </c>
    </row>
    <row r="1240" spans="1:2" s="18" customFormat="1">
      <c r="A1240" s="272">
        <v>9257549</v>
      </c>
      <c r="B1240" s="274" t="s">
        <v>2851</v>
      </c>
    </row>
    <row r="1241" spans="1:2" s="18" customFormat="1">
      <c r="A1241" s="272">
        <v>9257550</v>
      </c>
      <c r="B1241" s="274" t="s">
        <v>2852</v>
      </c>
    </row>
    <row r="1242" spans="1:2" s="18" customFormat="1">
      <c r="A1242" s="272">
        <v>9257551</v>
      </c>
      <c r="B1242" s="274" t="s">
        <v>2853</v>
      </c>
    </row>
    <row r="1243" spans="1:2" s="18" customFormat="1">
      <c r="A1243" s="272">
        <v>9257552</v>
      </c>
      <c r="B1243" s="274" t="s">
        <v>2854</v>
      </c>
    </row>
    <row r="1244" spans="1:2" s="18" customFormat="1">
      <c r="A1244" s="272">
        <v>9257553</v>
      </c>
      <c r="B1244" s="274" t="s">
        <v>2855</v>
      </c>
    </row>
    <row r="1245" spans="1:2" s="18" customFormat="1">
      <c r="A1245" s="272">
        <v>9257554</v>
      </c>
      <c r="B1245" s="274" t="s">
        <v>2856</v>
      </c>
    </row>
    <row r="1246" spans="1:2" s="18" customFormat="1">
      <c r="A1246" s="272">
        <v>9257555</v>
      </c>
      <c r="B1246" s="274" t="s">
        <v>2857</v>
      </c>
    </row>
    <row r="1247" spans="1:2" s="18" customFormat="1">
      <c r="A1247" s="272">
        <v>9257556</v>
      </c>
      <c r="B1247" s="274" t="s">
        <v>2858</v>
      </c>
    </row>
    <row r="1248" spans="1:2" s="18" customFormat="1">
      <c r="A1248" s="272">
        <v>9257575</v>
      </c>
      <c r="B1248" s="274" t="s">
        <v>2859</v>
      </c>
    </row>
    <row r="1249" spans="1:2" s="18" customFormat="1">
      <c r="A1249" s="272">
        <v>9257576</v>
      </c>
      <c r="B1249" s="274" t="s">
        <v>2860</v>
      </c>
    </row>
    <row r="1250" spans="1:2" s="18" customFormat="1">
      <c r="A1250" s="272">
        <v>9257577</v>
      </c>
      <c r="B1250" s="274" t="s">
        <v>2861</v>
      </c>
    </row>
    <row r="1251" spans="1:2" s="18" customFormat="1">
      <c r="A1251" s="272">
        <v>9257578</v>
      </c>
      <c r="B1251" s="274" t="s">
        <v>2862</v>
      </c>
    </row>
    <row r="1252" spans="1:2" s="18" customFormat="1">
      <c r="A1252" s="272">
        <v>9257579</v>
      </c>
      <c r="B1252" s="274" t="s">
        <v>2863</v>
      </c>
    </row>
    <row r="1253" spans="1:2" s="18" customFormat="1">
      <c r="A1253" s="272">
        <v>9257580</v>
      </c>
      <c r="B1253" s="274" t="s">
        <v>2864</v>
      </c>
    </row>
    <row r="1254" spans="1:2" s="18" customFormat="1">
      <c r="A1254" s="272">
        <v>9257581</v>
      </c>
      <c r="B1254" s="274" t="s">
        <v>2865</v>
      </c>
    </row>
    <row r="1255" spans="1:2" s="18" customFormat="1">
      <c r="A1255" s="272">
        <v>9257582</v>
      </c>
      <c r="B1255" s="274" t="s">
        <v>2866</v>
      </c>
    </row>
    <row r="1256" spans="1:2" s="18" customFormat="1">
      <c r="A1256" s="272">
        <v>9257583</v>
      </c>
      <c r="B1256" s="274" t="s">
        <v>2867</v>
      </c>
    </row>
    <row r="1257" spans="1:2" s="18" customFormat="1">
      <c r="A1257" s="272">
        <v>9257665</v>
      </c>
      <c r="B1257" s="274" t="s">
        <v>2868</v>
      </c>
    </row>
    <row r="1258" spans="1:2" s="18" customFormat="1">
      <c r="A1258" s="272">
        <v>9257653</v>
      </c>
      <c r="B1258" s="274" t="s">
        <v>2869</v>
      </c>
    </row>
    <row r="1259" spans="1:2" s="18" customFormat="1">
      <c r="A1259" s="272">
        <v>9257659</v>
      </c>
      <c r="B1259" s="274" t="s">
        <v>2870</v>
      </c>
    </row>
    <row r="1260" spans="1:2" s="18" customFormat="1">
      <c r="A1260" s="272">
        <v>9257705</v>
      </c>
      <c r="B1260" s="274" t="s">
        <v>2871</v>
      </c>
    </row>
    <row r="1261" spans="1:2" s="18" customFormat="1">
      <c r="A1261" s="272">
        <v>9255832</v>
      </c>
      <c r="B1261" s="274" t="s">
        <v>2874</v>
      </c>
    </row>
    <row r="1262" spans="1:2" s="18" customFormat="1">
      <c r="A1262" s="272">
        <v>9255833</v>
      </c>
      <c r="B1262" s="274" t="s">
        <v>2875</v>
      </c>
    </row>
    <row r="1263" spans="1:2" s="18" customFormat="1">
      <c r="A1263" s="272">
        <v>9257702</v>
      </c>
      <c r="B1263" s="274" t="s">
        <v>2876</v>
      </c>
    </row>
    <row r="1264" spans="1:2" s="18" customFormat="1">
      <c r="A1264" s="272">
        <v>79665</v>
      </c>
      <c r="B1264" s="274" t="s">
        <v>2877</v>
      </c>
    </row>
    <row r="1265" spans="1:2" s="18" customFormat="1">
      <c r="A1265" s="272">
        <v>9255835</v>
      </c>
      <c r="B1265" s="274" t="s">
        <v>2878</v>
      </c>
    </row>
    <row r="1266" spans="1:2" s="18" customFormat="1">
      <c r="A1266" s="272">
        <v>9255836</v>
      </c>
      <c r="B1266" s="274" t="s">
        <v>2879</v>
      </c>
    </row>
    <row r="1267" spans="1:2" s="18" customFormat="1">
      <c r="A1267" s="272">
        <v>9305736</v>
      </c>
      <c r="B1267" s="274" t="s">
        <v>4252</v>
      </c>
    </row>
    <row r="1268" spans="1:2" s="18" customFormat="1">
      <c r="A1268" s="272">
        <v>9305738</v>
      </c>
      <c r="B1268" s="274" t="s">
        <v>4253</v>
      </c>
    </row>
    <row r="1269" spans="1:2" s="18" customFormat="1">
      <c r="A1269" s="272">
        <v>9305740</v>
      </c>
      <c r="B1269" s="274" t="s">
        <v>4254</v>
      </c>
    </row>
    <row r="1270" spans="1:2" s="18" customFormat="1">
      <c r="A1270" s="272">
        <v>9305742</v>
      </c>
      <c r="B1270" s="274" t="s">
        <v>4255</v>
      </c>
    </row>
    <row r="1271" spans="1:2" s="18" customFormat="1">
      <c r="A1271" s="272">
        <v>9305743</v>
      </c>
      <c r="B1271" s="274" t="s">
        <v>4256</v>
      </c>
    </row>
    <row r="1272" spans="1:2" s="18" customFormat="1">
      <c r="A1272" s="272">
        <v>9305744</v>
      </c>
      <c r="B1272" s="274" t="s">
        <v>4257</v>
      </c>
    </row>
    <row r="1273" spans="1:2" s="18" customFormat="1">
      <c r="A1273" s="272">
        <v>9305745</v>
      </c>
      <c r="B1273" s="274" t="s">
        <v>4258</v>
      </c>
    </row>
    <row r="1274" spans="1:2" s="18" customFormat="1">
      <c r="A1274" s="272">
        <v>9305746</v>
      </c>
      <c r="B1274" s="274" t="s">
        <v>4259</v>
      </c>
    </row>
    <row r="1275" spans="1:2" s="18" customFormat="1">
      <c r="A1275" s="272">
        <v>9305747</v>
      </c>
      <c r="B1275" s="274" t="s">
        <v>4260</v>
      </c>
    </row>
    <row r="1276" spans="1:2" s="18" customFormat="1">
      <c r="A1276" s="272">
        <v>9255804</v>
      </c>
      <c r="B1276" s="274" t="s">
        <v>2880</v>
      </c>
    </row>
    <row r="1277" spans="1:2" s="18" customFormat="1">
      <c r="A1277" s="272">
        <v>9255805</v>
      </c>
      <c r="B1277" s="274" t="s">
        <v>2881</v>
      </c>
    </row>
    <row r="1278" spans="1:2" s="18" customFormat="1">
      <c r="A1278" s="272">
        <v>9255806</v>
      </c>
      <c r="B1278" s="274" t="s">
        <v>2882</v>
      </c>
    </row>
    <row r="1279" spans="1:2" s="18" customFormat="1">
      <c r="A1279" s="272">
        <v>9255807</v>
      </c>
      <c r="B1279" s="274" t="s">
        <v>2883</v>
      </c>
    </row>
    <row r="1280" spans="1:2" s="18" customFormat="1">
      <c r="A1280" s="272">
        <v>9255808</v>
      </c>
      <c r="B1280" s="274" t="s">
        <v>2884</v>
      </c>
    </row>
    <row r="1281" spans="1:2" s="18" customFormat="1">
      <c r="A1281" s="272">
        <v>9255809</v>
      </c>
      <c r="B1281" s="274" t="s">
        <v>2885</v>
      </c>
    </row>
    <row r="1282" spans="1:2" s="18" customFormat="1">
      <c r="A1282" s="272">
        <v>9255810</v>
      </c>
      <c r="B1282" s="274" t="s">
        <v>2886</v>
      </c>
    </row>
    <row r="1283" spans="1:2" s="18" customFormat="1">
      <c r="A1283" s="272">
        <v>9255811</v>
      </c>
      <c r="B1283" s="274" t="s">
        <v>2887</v>
      </c>
    </row>
    <row r="1284" spans="1:2" s="18" customFormat="1">
      <c r="A1284" s="272">
        <v>9255812</v>
      </c>
      <c r="B1284" s="274" t="s">
        <v>2888</v>
      </c>
    </row>
    <row r="1285" spans="1:2" s="18" customFormat="1">
      <c r="A1285" s="272">
        <v>9255813</v>
      </c>
      <c r="B1285" s="274" t="s">
        <v>2889</v>
      </c>
    </row>
    <row r="1286" spans="1:2" s="18" customFormat="1">
      <c r="A1286" s="272">
        <v>9255814</v>
      </c>
      <c r="B1286" s="274" t="s">
        <v>2890</v>
      </c>
    </row>
    <row r="1287" spans="1:2" s="18" customFormat="1">
      <c r="A1287" s="272">
        <v>9255815</v>
      </c>
      <c r="B1287" s="274" t="s">
        <v>2891</v>
      </c>
    </row>
    <row r="1288" spans="1:2" s="18" customFormat="1">
      <c r="A1288" s="272">
        <v>9255816</v>
      </c>
      <c r="B1288" s="274" t="s">
        <v>2892</v>
      </c>
    </row>
    <row r="1289" spans="1:2" s="18" customFormat="1">
      <c r="A1289" s="272">
        <v>9255817</v>
      </c>
      <c r="B1289" s="274" t="s">
        <v>2893</v>
      </c>
    </row>
    <row r="1290" spans="1:2" s="18" customFormat="1">
      <c r="A1290" s="272">
        <v>9255818</v>
      </c>
      <c r="B1290" s="274" t="s">
        <v>2894</v>
      </c>
    </row>
    <row r="1291" spans="1:2" s="18" customFormat="1">
      <c r="A1291" s="272">
        <v>9255819</v>
      </c>
      <c r="B1291" s="274" t="s">
        <v>2895</v>
      </c>
    </row>
    <row r="1292" spans="1:2" s="18" customFormat="1">
      <c r="A1292" s="272">
        <v>9255820</v>
      </c>
      <c r="B1292" s="274" t="s">
        <v>2896</v>
      </c>
    </row>
    <row r="1293" spans="1:2" s="18" customFormat="1">
      <c r="A1293" s="272">
        <v>9255821</v>
      </c>
      <c r="B1293" s="274" t="s">
        <v>2897</v>
      </c>
    </row>
    <row r="1294" spans="1:2" s="18" customFormat="1">
      <c r="A1294" s="272">
        <v>9255822</v>
      </c>
      <c r="B1294" s="274" t="s">
        <v>2898</v>
      </c>
    </row>
    <row r="1295" spans="1:2" s="18" customFormat="1">
      <c r="A1295" s="272">
        <v>9255823</v>
      </c>
      <c r="B1295" s="274" t="s">
        <v>2899</v>
      </c>
    </row>
    <row r="1296" spans="1:2" s="18" customFormat="1">
      <c r="A1296" s="272">
        <v>9255824</v>
      </c>
      <c r="B1296" s="274" t="s">
        <v>2900</v>
      </c>
    </row>
    <row r="1297" spans="1:2" s="18" customFormat="1">
      <c r="A1297" s="272">
        <v>9255825</v>
      </c>
      <c r="B1297" s="274" t="s">
        <v>2901</v>
      </c>
    </row>
    <row r="1298" spans="1:2" s="18" customFormat="1">
      <c r="A1298" s="272">
        <v>9255826</v>
      </c>
      <c r="B1298" s="274" t="s">
        <v>2902</v>
      </c>
    </row>
    <row r="1299" spans="1:2" s="18" customFormat="1">
      <c r="A1299" s="272">
        <v>9255827</v>
      </c>
      <c r="B1299" s="274" t="s">
        <v>2903</v>
      </c>
    </row>
    <row r="1300" spans="1:2" s="18" customFormat="1">
      <c r="A1300" s="272">
        <v>9255828</v>
      </c>
      <c r="B1300" s="274" t="s">
        <v>2904</v>
      </c>
    </row>
    <row r="1301" spans="1:2" s="18" customFormat="1">
      <c r="A1301" s="272">
        <v>9255829</v>
      </c>
      <c r="B1301" s="274" t="s">
        <v>2905</v>
      </c>
    </row>
    <row r="1302" spans="1:2" s="18" customFormat="1">
      <c r="A1302" s="272">
        <v>9255830</v>
      </c>
      <c r="B1302" s="274" t="s">
        <v>2906</v>
      </c>
    </row>
    <row r="1303" spans="1:2" s="18" customFormat="1">
      <c r="A1303" s="272">
        <v>9255759</v>
      </c>
      <c r="B1303" s="274" t="s">
        <v>2907</v>
      </c>
    </row>
    <row r="1304" spans="1:2" s="18" customFormat="1">
      <c r="A1304" s="272">
        <v>9255760</v>
      </c>
      <c r="B1304" s="274" t="s">
        <v>2908</v>
      </c>
    </row>
    <row r="1305" spans="1:2" s="18" customFormat="1">
      <c r="A1305" s="272">
        <v>9255761</v>
      </c>
      <c r="B1305" s="274" t="s">
        <v>2909</v>
      </c>
    </row>
    <row r="1306" spans="1:2" s="18" customFormat="1">
      <c r="A1306" s="272">
        <v>9255762</v>
      </c>
      <c r="B1306" s="274" t="s">
        <v>2910</v>
      </c>
    </row>
    <row r="1307" spans="1:2" s="18" customFormat="1">
      <c r="A1307" s="272">
        <v>9255763</v>
      </c>
      <c r="B1307" s="274" t="s">
        <v>2911</v>
      </c>
    </row>
    <row r="1308" spans="1:2" s="18" customFormat="1">
      <c r="A1308" s="272">
        <v>9255764</v>
      </c>
      <c r="B1308" s="274" t="s">
        <v>2912</v>
      </c>
    </row>
    <row r="1309" spans="1:2" s="18" customFormat="1">
      <c r="A1309" s="272">
        <v>9255765</v>
      </c>
      <c r="B1309" s="274" t="s">
        <v>2913</v>
      </c>
    </row>
    <row r="1310" spans="1:2" s="18" customFormat="1">
      <c r="A1310" s="272">
        <v>9255766</v>
      </c>
      <c r="B1310" s="274" t="s">
        <v>2914</v>
      </c>
    </row>
    <row r="1311" spans="1:2" s="18" customFormat="1">
      <c r="A1311" s="272">
        <v>9255767</v>
      </c>
      <c r="B1311" s="274" t="s">
        <v>2915</v>
      </c>
    </row>
    <row r="1312" spans="1:2" s="18" customFormat="1">
      <c r="A1312" s="272">
        <v>9255768</v>
      </c>
      <c r="B1312" s="274" t="s">
        <v>2916</v>
      </c>
    </row>
    <row r="1313" spans="1:2" s="18" customFormat="1">
      <c r="A1313" s="272">
        <v>9255769</v>
      </c>
      <c r="B1313" s="274" t="s">
        <v>2917</v>
      </c>
    </row>
    <row r="1314" spans="1:2" s="18" customFormat="1">
      <c r="A1314" s="272">
        <v>9255770</v>
      </c>
      <c r="B1314" s="274" t="s">
        <v>2918</v>
      </c>
    </row>
    <row r="1315" spans="1:2" s="18" customFormat="1">
      <c r="A1315" s="272">
        <v>9255771</v>
      </c>
      <c r="B1315" s="274" t="s">
        <v>2919</v>
      </c>
    </row>
    <row r="1316" spans="1:2" s="18" customFormat="1">
      <c r="A1316" s="272">
        <v>9255772</v>
      </c>
      <c r="B1316" s="274" t="s">
        <v>2920</v>
      </c>
    </row>
    <row r="1317" spans="1:2" s="18" customFormat="1">
      <c r="A1317" s="272">
        <v>9255773</v>
      </c>
      <c r="B1317" s="274" t="s">
        <v>2921</v>
      </c>
    </row>
    <row r="1318" spans="1:2" s="18" customFormat="1">
      <c r="A1318" s="272">
        <v>9255774</v>
      </c>
      <c r="B1318" s="274" t="s">
        <v>2922</v>
      </c>
    </row>
    <row r="1319" spans="1:2" s="18" customFormat="1">
      <c r="A1319" s="272">
        <v>9255775</v>
      </c>
      <c r="B1319" s="274" t="s">
        <v>2923</v>
      </c>
    </row>
    <row r="1320" spans="1:2" s="18" customFormat="1">
      <c r="A1320" s="272">
        <v>9255776</v>
      </c>
      <c r="B1320" s="274" t="s">
        <v>2924</v>
      </c>
    </row>
    <row r="1321" spans="1:2" s="18" customFormat="1">
      <c r="A1321" s="272">
        <v>9255777</v>
      </c>
      <c r="B1321" s="274" t="s">
        <v>2925</v>
      </c>
    </row>
    <row r="1322" spans="1:2" s="18" customFormat="1">
      <c r="A1322" s="272">
        <v>9255778</v>
      </c>
      <c r="B1322" s="274" t="s">
        <v>2926</v>
      </c>
    </row>
    <row r="1323" spans="1:2" s="18" customFormat="1">
      <c r="A1323" s="272">
        <v>9255779</v>
      </c>
      <c r="B1323" s="274" t="s">
        <v>2927</v>
      </c>
    </row>
    <row r="1324" spans="1:2" s="18" customFormat="1">
      <c r="A1324" s="272">
        <v>9255780</v>
      </c>
      <c r="B1324" s="274" t="s">
        <v>2928</v>
      </c>
    </row>
    <row r="1325" spans="1:2" s="18" customFormat="1">
      <c r="A1325" s="272">
        <v>9255781</v>
      </c>
      <c r="B1325" s="274" t="s">
        <v>2929</v>
      </c>
    </row>
    <row r="1326" spans="1:2" s="18" customFormat="1">
      <c r="A1326" s="272">
        <v>9255782</v>
      </c>
      <c r="B1326" s="274" t="s">
        <v>2930</v>
      </c>
    </row>
    <row r="1327" spans="1:2" s="18" customFormat="1">
      <c r="A1327" s="272">
        <v>9255783</v>
      </c>
      <c r="B1327" s="274" t="s">
        <v>2931</v>
      </c>
    </row>
    <row r="1328" spans="1:2" s="18" customFormat="1">
      <c r="A1328" s="272">
        <v>9255784</v>
      </c>
      <c r="B1328" s="274" t="s">
        <v>2932</v>
      </c>
    </row>
    <row r="1329" spans="1:2" s="18" customFormat="1">
      <c r="A1329" s="272">
        <v>9255785</v>
      </c>
      <c r="B1329" s="274" t="s">
        <v>2933</v>
      </c>
    </row>
    <row r="1330" spans="1:2" s="18" customFormat="1">
      <c r="A1330" s="272">
        <v>9255786</v>
      </c>
      <c r="B1330" s="274" t="s">
        <v>2934</v>
      </c>
    </row>
    <row r="1331" spans="1:2" s="18" customFormat="1">
      <c r="A1331" s="272">
        <v>9255787</v>
      </c>
      <c r="B1331" s="274" t="s">
        <v>2935</v>
      </c>
    </row>
    <row r="1332" spans="1:2" s="18" customFormat="1">
      <c r="A1332" s="272">
        <v>9255788</v>
      </c>
      <c r="B1332" s="274" t="s">
        <v>2936</v>
      </c>
    </row>
    <row r="1333" spans="1:2" s="18" customFormat="1">
      <c r="A1333" s="272">
        <v>9255789</v>
      </c>
      <c r="B1333" s="274" t="s">
        <v>2937</v>
      </c>
    </row>
    <row r="1334" spans="1:2" s="18" customFormat="1">
      <c r="A1334" s="272">
        <v>9255790</v>
      </c>
      <c r="B1334" s="274" t="s">
        <v>2938</v>
      </c>
    </row>
    <row r="1335" spans="1:2" s="18" customFormat="1">
      <c r="A1335" s="272">
        <v>9255791</v>
      </c>
      <c r="B1335" s="274" t="s">
        <v>2939</v>
      </c>
    </row>
    <row r="1336" spans="1:2" s="18" customFormat="1">
      <c r="A1336" s="272">
        <v>9255792</v>
      </c>
      <c r="B1336" s="274" t="s">
        <v>2940</v>
      </c>
    </row>
    <row r="1337" spans="1:2" s="18" customFormat="1">
      <c r="A1337" s="272">
        <v>9255793</v>
      </c>
      <c r="B1337" s="274" t="s">
        <v>2941</v>
      </c>
    </row>
    <row r="1338" spans="1:2" s="18" customFormat="1">
      <c r="A1338" s="272">
        <v>9255794</v>
      </c>
      <c r="B1338" s="274" t="s">
        <v>2942</v>
      </c>
    </row>
    <row r="1339" spans="1:2" s="18" customFormat="1">
      <c r="A1339" s="272">
        <v>9255795</v>
      </c>
      <c r="B1339" s="274" t="s">
        <v>2943</v>
      </c>
    </row>
    <row r="1340" spans="1:2" s="18" customFormat="1">
      <c r="A1340" s="272">
        <v>9255796</v>
      </c>
      <c r="B1340" s="274" t="s">
        <v>2944</v>
      </c>
    </row>
    <row r="1341" spans="1:2" s="18" customFormat="1">
      <c r="A1341" s="272">
        <v>9255797</v>
      </c>
      <c r="B1341" s="274" t="s">
        <v>2945</v>
      </c>
    </row>
    <row r="1342" spans="1:2" s="18" customFormat="1">
      <c r="A1342" s="272">
        <v>9255798</v>
      </c>
      <c r="B1342" s="274" t="s">
        <v>2946</v>
      </c>
    </row>
    <row r="1343" spans="1:2" s="18" customFormat="1">
      <c r="A1343" s="272">
        <v>9255799</v>
      </c>
      <c r="B1343" s="274" t="s">
        <v>2947</v>
      </c>
    </row>
    <row r="1344" spans="1:2" s="18" customFormat="1">
      <c r="A1344" s="272">
        <v>9255800</v>
      </c>
      <c r="B1344" s="274" t="s">
        <v>2948</v>
      </c>
    </row>
    <row r="1345" spans="1:2" s="18" customFormat="1">
      <c r="A1345" s="272">
        <v>9255801</v>
      </c>
      <c r="B1345" s="274" t="s">
        <v>2949</v>
      </c>
    </row>
    <row r="1346" spans="1:2" s="18" customFormat="1">
      <c r="A1346" s="272">
        <v>9255802</v>
      </c>
      <c r="B1346" s="274" t="s">
        <v>2950</v>
      </c>
    </row>
    <row r="1347" spans="1:2" s="18" customFormat="1">
      <c r="A1347" s="272">
        <v>9255803</v>
      </c>
      <c r="B1347" s="274" t="s">
        <v>2951</v>
      </c>
    </row>
    <row r="1348" spans="1:2" s="18" customFormat="1">
      <c r="A1348" s="272">
        <v>9257884</v>
      </c>
      <c r="B1348" s="274" t="s">
        <v>2952</v>
      </c>
    </row>
    <row r="1349" spans="1:2" s="18" customFormat="1">
      <c r="A1349" s="272">
        <v>9257885</v>
      </c>
      <c r="B1349" s="274" t="s">
        <v>2953</v>
      </c>
    </row>
    <row r="1350" spans="1:2" s="18" customFormat="1">
      <c r="A1350" s="272">
        <v>9255838</v>
      </c>
      <c r="B1350" s="274" t="s">
        <v>2954</v>
      </c>
    </row>
    <row r="1351" spans="1:2" s="18" customFormat="1">
      <c r="A1351" s="272">
        <v>9255839</v>
      </c>
      <c r="B1351" s="274" t="s">
        <v>2955</v>
      </c>
    </row>
    <row r="1352" spans="1:2" s="18" customFormat="1">
      <c r="A1352" s="272">
        <v>9257887</v>
      </c>
      <c r="B1352" s="274" t="s">
        <v>2956</v>
      </c>
    </row>
    <row r="1353" spans="1:2" s="18" customFormat="1">
      <c r="A1353" s="272">
        <v>9257888</v>
      </c>
      <c r="B1353" s="274" t="s">
        <v>2957</v>
      </c>
    </row>
    <row r="1354" spans="1:2" s="18" customFormat="1">
      <c r="A1354" s="272">
        <v>9257257</v>
      </c>
      <c r="B1354" s="274" t="s">
        <v>2958</v>
      </c>
    </row>
    <row r="1355" spans="1:2" s="18" customFormat="1">
      <c r="A1355" s="272">
        <v>9257258</v>
      </c>
      <c r="B1355" s="274" t="s">
        <v>2959</v>
      </c>
    </row>
    <row r="1356" spans="1:2" s="18" customFormat="1">
      <c r="A1356" s="272">
        <v>9123080</v>
      </c>
      <c r="B1356" s="274" t="s">
        <v>2960</v>
      </c>
    </row>
    <row r="1357" spans="1:2" s="18" customFormat="1">
      <c r="A1357" s="272">
        <v>9268677</v>
      </c>
      <c r="B1357" s="274" t="s">
        <v>2961</v>
      </c>
    </row>
    <row r="1358" spans="1:2" s="18" customFormat="1">
      <c r="A1358" s="272">
        <v>9257641</v>
      </c>
      <c r="B1358" s="274" t="s">
        <v>2962</v>
      </c>
    </row>
    <row r="1359" spans="1:2" s="18" customFormat="1">
      <c r="A1359" s="272">
        <v>9257643</v>
      </c>
      <c r="B1359" s="274" t="s">
        <v>2963</v>
      </c>
    </row>
    <row r="1360" spans="1:2" s="18" customFormat="1">
      <c r="A1360" s="272">
        <v>9257645</v>
      </c>
      <c r="B1360" s="274" t="s">
        <v>2964</v>
      </c>
    </row>
    <row r="1361" spans="1:2" s="18" customFormat="1">
      <c r="A1361" s="272">
        <v>9257647</v>
      </c>
      <c r="B1361" s="274" t="s">
        <v>2965</v>
      </c>
    </row>
    <row r="1362" spans="1:2" s="18" customFormat="1">
      <c r="A1362" s="272">
        <v>9257649</v>
      </c>
      <c r="B1362" s="274" t="s">
        <v>2966</v>
      </c>
    </row>
    <row r="1363" spans="1:2" s="18" customFormat="1">
      <c r="A1363" s="272">
        <v>9283217</v>
      </c>
      <c r="B1363" s="274" t="s">
        <v>3791</v>
      </c>
    </row>
    <row r="1364" spans="1:2" s="18" customFormat="1">
      <c r="A1364" s="272">
        <v>9283221</v>
      </c>
      <c r="B1364" s="274" t="s">
        <v>3792</v>
      </c>
    </row>
    <row r="1365" spans="1:2" s="18" customFormat="1">
      <c r="A1365" s="272">
        <v>9283218</v>
      </c>
      <c r="B1365" s="274" t="s">
        <v>3793</v>
      </c>
    </row>
    <row r="1366" spans="1:2" s="18" customFormat="1">
      <c r="A1366" s="272">
        <v>9283219</v>
      </c>
      <c r="B1366" s="274" t="s">
        <v>3794</v>
      </c>
    </row>
    <row r="1367" spans="1:2" s="18" customFormat="1">
      <c r="A1367" s="271">
        <v>9283223</v>
      </c>
      <c r="B1367" s="274" t="s">
        <v>3795</v>
      </c>
    </row>
    <row r="1368" spans="1:2" s="18" customFormat="1">
      <c r="A1368" s="271">
        <v>9283224</v>
      </c>
      <c r="B1368" s="274" t="s">
        <v>3796</v>
      </c>
    </row>
    <row r="1369" spans="1:2" s="18" customFormat="1">
      <c r="A1369" s="271">
        <v>9255831</v>
      </c>
      <c r="B1369" s="274" t="s">
        <v>2967</v>
      </c>
    </row>
    <row r="1370" spans="1:2" s="18" customFormat="1">
      <c r="A1370" s="271">
        <v>9268149</v>
      </c>
      <c r="B1370" s="274" t="s">
        <v>2968</v>
      </c>
    </row>
    <row r="1371" spans="1:2" s="18" customFormat="1">
      <c r="A1371" s="271">
        <v>9283178</v>
      </c>
      <c r="B1371" s="274" t="s">
        <v>3797</v>
      </c>
    </row>
    <row r="1372" spans="1:2" s="18" customFormat="1">
      <c r="A1372" s="271">
        <v>9283179</v>
      </c>
      <c r="B1372" s="274" t="s">
        <v>3798</v>
      </c>
    </row>
    <row r="1373" spans="1:2" s="18" customFormat="1">
      <c r="A1373" s="271">
        <v>9283180</v>
      </c>
      <c r="B1373" s="274" t="s">
        <v>3799</v>
      </c>
    </row>
    <row r="1374" spans="1:2" s="18" customFormat="1">
      <c r="A1374" s="272">
        <v>9283181</v>
      </c>
      <c r="B1374" s="274" t="s">
        <v>3800</v>
      </c>
    </row>
    <row r="1375" spans="1:2" s="18" customFormat="1">
      <c r="A1375" s="272">
        <v>9283182</v>
      </c>
      <c r="B1375" s="274" t="s">
        <v>3801</v>
      </c>
    </row>
    <row r="1376" spans="1:2" s="18" customFormat="1">
      <c r="A1376" s="272">
        <v>9283183</v>
      </c>
      <c r="B1376" s="274" t="s">
        <v>3802</v>
      </c>
    </row>
    <row r="1377" spans="1:2" s="18" customFormat="1">
      <c r="A1377" s="272">
        <v>9283184</v>
      </c>
      <c r="B1377" s="274" t="s">
        <v>3803</v>
      </c>
    </row>
    <row r="1378" spans="1:2" s="18" customFormat="1">
      <c r="A1378" s="272">
        <v>9283185</v>
      </c>
      <c r="B1378" s="274" t="s">
        <v>3804</v>
      </c>
    </row>
    <row r="1379" spans="1:2" s="18" customFormat="1">
      <c r="A1379" s="272">
        <v>9283186</v>
      </c>
      <c r="B1379" s="274" t="s">
        <v>3805</v>
      </c>
    </row>
    <row r="1380" spans="1:2" s="18" customFormat="1">
      <c r="A1380" s="272">
        <v>9283187</v>
      </c>
      <c r="B1380" s="274" t="s">
        <v>3806</v>
      </c>
    </row>
    <row r="1381" spans="1:2" s="18" customFormat="1">
      <c r="A1381" s="272">
        <v>9283188</v>
      </c>
      <c r="B1381" s="274" t="s">
        <v>3807</v>
      </c>
    </row>
    <row r="1382" spans="1:2" s="18" customFormat="1">
      <c r="A1382" s="272">
        <v>9283189</v>
      </c>
      <c r="B1382" s="274" t="s">
        <v>3808</v>
      </c>
    </row>
    <row r="1383" spans="1:2" s="18" customFormat="1">
      <c r="A1383" s="272">
        <v>9283190</v>
      </c>
      <c r="B1383" s="274" t="s">
        <v>3809</v>
      </c>
    </row>
    <row r="1384" spans="1:2" s="18" customFormat="1">
      <c r="A1384" s="272">
        <v>9283191</v>
      </c>
      <c r="B1384" s="274" t="s">
        <v>3810</v>
      </c>
    </row>
    <row r="1385" spans="1:2" s="18" customFormat="1">
      <c r="A1385" s="272">
        <v>9283192</v>
      </c>
      <c r="B1385" s="274" t="s">
        <v>3811</v>
      </c>
    </row>
    <row r="1386" spans="1:2" s="18" customFormat="1">
      <c r="A1386" s="272">
        <v>9283228</v>
      </c>
      <c r="B1386" s="274" t="s">
        <v>3812</v>
      </c>
    </row>
    <row r="1387" spans="1:2" s="18" customFormat="1">
      <c r="A1387" s="272">
        <v>9283229</v>
      </c>
      <c r="B1387" s="274" t="s">
        <v>3813</v>
      </c>
    </row>
    <row r="1388" spans="1:2" s="18" customFormat="1">
      <c r="A1388" s="272">
        <v>9283231</v>
      </c>
      <c r="B1388" s="274" t="s">
        <v>3814</v>
      </c>
    </row>
    <row r="1389" spans="1:2" s="18" customFormat="1">
      <c r="A1389" s="272">
        <v>9283232</v>
      </c>
      <c r="B1389" s="274" t="s">
        <v>3815</v>
      </c>
    </row>
    <row r="1390" spans="1:2" s="18" customFormat="1">
      <c r="A1390" s="272">
        <v>9283233</v>
      </c>
      <c r="B1390" s="274" t="s">
        <v>3816</v>
      </c>
    </row>
    <row r="1391" spans="1:2" s="18" customFormat="1">
      <c r="A1391" s="272">
        <v>9283235</v>
      </c>
      <c r="B1391" s="274" t="s">
        <v>3817</v>
      </c>
    </row>
    <row r="1392" spans="1:2" s="18" customFormat="1">
      <c r="A1392" s="272">
        <v>9283237</v>
      </c>
      <c r="B1392" s="274" t="s">
        <v>3818</v>
      </c>
    </row>
    <row r="1393" spans="1:2" s="18" customFormat="1">
      <c r="A1393" s="272">
        <v>9283238</v>
      </c>
      <c r="B1393" s="274" t="s">
        <v>3819</v>
      </c>
    </row>
    <row r="1394" spans="1:2" s="18" customFormat="1">
      <c r="A1394" s="272">
        <v>9269992</v>
      </c>
      <c r="B1394" s="274" t="s">
        <v>3820</v>
      </c>
    </row>
    <row r="1395" spans="1:2" s="18" customFormat="1">
      <c r="A1395" s="272">
        <v>10085</v>
      </c>
      <c r="B1395" s="274" t="s">
        <v>1477</v>
      </c>
    </row>
    <row r="1396" spans="1:2" s="18" customFormat="1">
      <c r="A1396" s="272">
        <v>9137114</v>
      </c>
      <c r="B1396" s="274" t="s">
        <v>3821</v>
      </c>
    </row>
    <row r="1397" spans="1:2" s="18" customFormat="1">
      <c r="A1397" s="272">
        <v>51265</v>
      </c>
      <c r="B1397" s="274" t="s">
        <v>3822</v>
      </c>
    </row>
    <row r="1398" spans="1:2" s="18" customFormat="1">
      <c r="A1398" s="272">
        <v>9278225</v>
      </c>
      <c r="B1398" s="274" t="s">
        <v>3823</v>
      </c>
    </row>
    <row r="1399" spans="1:2" s="18" customFormat="1">
      <c r="A1399" s="272">
        <v>45167</v>
      </c>
      <c r="B1399" s="274" t="s">
        <v>3824</v>
      </c>
    </row>
    <row r="1400" spans="1:2" s="18" customFormat="1">
      <c r="A1400" s="272">
        <v>45168</v>
      </c>
      <c r="B1400" s="274" t="s">
        <v>3825</v>
      </c>
    </row>
    <row r="1401" spans="1:2" s="18" customFormat="1">
      <c r="A1401" s="272">
        <v>9278224</v>
      </c>
      <c r="B1401" s="274" t="s">
        <v>3826</v>
      </c>
    </row>
    <row r="1402" spans="1:2" s="18" customFormat="1">
      <c r="A1402" s="272">
        <v>9279197</v>
      </c>
      <c r="B1402" s="274" t="s">
        <v>3827</v>
      </c>
    </row>
    <row r="1403" spans="1:2" s="18" customFormat="1">
      <c r="A1403" s="272">
        <v>9278452</v>
      </c>
      <c r="B1403" s="274" t="s">
        <v>2969</v>
      </c>
    </row>
    <row r="1404" spans="1:2" s="18" customFormat="1">
      <c r="A1404" s="272">
        <v>9262213</v>
      </c>
      <c r="B1404" s="274" t="s">
        <v>2970</v>
      </c>
    </row>
    <row r="1405" spans="1:2" s="18" customFormat="1">
      <c r="A1405" s="272">
        <v>9278453</v>
      </c>
      <c r="B1405" s="274" t="s">
        <v>2971</v>
      </c>
    </row>
    <row r="1406" spans="1:2" s="18" customFormat="1">
      <c r="A1406" s="272">
        <v>9256968</v>
      </c>
      <c r="B1406" s="274" t="s">
        <v>2990</v>
      </c>
    </row>
    <row r="1407" spans="1:2" s="18" customFormat="1">
      <c r="A1407" s="272">
        <v>9256969</v>
      </c>
      <c r="B1407" s="274" t="s">
        <v>2991</v>
      </c>
    </row>
    <row r="1408" spans="1:2" s="18" customFormat="1">
      <c r="A1408" s="272">
        <v>9256971</v>
      </c>
      <c r="B1408" s="274" t="s">
        <v>2992</v>
      </c>
    </row>
    <row r="1409" spans="1:2" s="18" customFormat="1">
      <c r="A1409" s="272">
        <v>9256999</v>
      </c>
      <c r="B1409" s="274" t="s">
        <v>2993</v>
      </c>
    </row>
    <row r="1410" spans="1:2" s="18" customFormat="1">
      <c r="A1410" s="272">
        <v>9257000</v>
      </c>
      <c r="B1410" s="274" t="s">
        <v>2994</v>
      </c>
    </row>
    <row r="1411" spans="1:2" s="18" customFormat="1">
      <c r="A1411" s="272">
        <v>9257002</v>
      </c>
      <c r="B1411" s="274" t="s">
        <v>2995</v>
      </c>
    </row>
    <row r="1412" spans="1:2" s="18" customFormat="1">
      <c r="A1412" s="272">
        <v>9257004</v>
      </c>
      <c r="B1412" s="274" t="s">
        <v>2996</v>
      </c>
    </row>
    <row r="1413" spans="1:2" s="18" customFormat="1">
      <c r="A1413" s="272">
        <v>9257006</v>
      </c>
      <c r="B1413" s="274" t="s">
        <v>2997</v>
      </c>
    </row>
    <row r="1414" spans="1:2" s="18" customFormat="1">
      <c r="A1414" s="272">
        <v>9257008</v>
      </c>
      <c r="B1414" s="274" t="s">
        <v>2998</v>
      </c>
    </row>
    <row r="1415" spans="1:2" s="18" customFormat="1">
      <c r="A1415" s="272">
        <v>9257010</v>
      </c>
      <c r="B1415" s="274" t="s">
        <v>2999</v>
      </c>
    </row>
    <row r="1416" spans="1:2" s="18" customFormat="1">
      <c r="A1416" s="272">
        <v>9268681</v>
      </c>
      <c r="B1416" s="274" t="s">
        <v>3000</v>
      </c>
    </row>
    <row r="1417" spans="1:2" s="18" customFormat="1">
      <c r="A1417" s="272">
        <v>9257034</v>
      </c>
      <c r="B1417" s="274" t="s">
        <v>3001</v>
      </c>
    </row>
    <row r="1418" spans="1:2" s="18" customFormat="1">
      <c r="A1418" s="272">
        <v>9257036</v>
      </c>
      <c r="B1418" s="274" t="s">
        <v>3002</v>
      </c>
    </row>
    <row r="1419" spans="1:2" s="18" customFormat="1">
      <c r="A1419" s="272">
        <v>9257038</v>
      </c>
      <c r="B1419" s="274" t="s">
        <v>3003</v>
      </c>
    </row>
    <row r="1420" spans="1:2" s="18" customFormat="1">
      <c r="A1420" s="272">
        <v>9257040</v>
      </c>
      <c r="B1420" s="274" t="s">
        <v>3004</v>
      </c>
    </row>
    <row r="1421" spans="1:2" s="18" customFormat="1">
      <c r="A1421" s="272">
        <v>9257041</v>
      </c>
      <c r="B1421" s="274" t="s">
        <v>3005</v>
      </c>
    </row>
    <row r="1422" spans="1:2" s="18" customFormat="1">
      <c r="A1422" s="272">
        <v>9256959</v>
      </c>
      <c r="B1422" s="274" t="s">
        <v>3006</v>
      </c>
    </row>
    <row r="1423" spans="1:2" s="18" customFormat="1">
      <c r="A1423" s="272">
        <v>9256960</v>
      </c>
      <c r="B1423" s="274" t="s">
        <v>3007</v>
      </c>
    </row>
    <row r="1424" spans="1:2" s="18" customFormat="1">
      <c r="A1424" s="272">
        <v>9256961</v>
      </c>
      <c r="B1424" s="274" t="s">
        <v>3008</v>
      </c>
    </row>
    <row r="1425" spans="1:2" s="18" customFormat="1">
      <c r="A1425" s="272">
        <v>9256962</v>
      </c>
      <c r="B1425" s="274" t="s">
        <v>3009</v>
      </c>
    </row>
    <row r="1426" spans="1:2" s="18" customFormat="1">
      <c r="A1426" s="272">
        <v>9256965</v>
      </c>
      <c r="B1426" s="274" t="s">
        <v>3010</v>
      </c>
    </row>
    <row r="1427" spans="1:2" s="18" customFormat="1">
      <c r="A1427" s="272">
        <v>9256966</v>
      </c>
      <c r="B1427" s="274" t="s">
        <v>3011</v>
      </c>
    </row>
    <row r="1428" spans="1:2" s="18" customFormat="1">
      <c r="A1428" s="272">
        <v>9256974</v>
      </c>
      <c r="B1428" s="274" t="s">
        <v>3012</v>
      </c>
    </row>
    <row r="1429" spans="1:2" s="18" customFormat="1">
      <c r="A1429" s="272">
        <v>9256975</v>
      </c>
      <c r="B1429" s="274" t="s">
        <v>3013</v>
      </c>
    </row>
    <row r="1430" spans="1:2" s="18" customFormat="1">
      <c r="A1430" s="272">
        <v>9256976</v>
      </c>
      <c r="B1430" s="274" t="s">
        <v>3014</v>
      </c>
    </row>
    <row r="1431" spans="1:2" s="18" customFormat="1">
      <c r="A1431" s="272">
        <v>9256977</v>
      </c>
      <c r="B1431" s="274" t="s">
        <v>3015</v>
      </c>
    </row>
    <row r="1432" spans="1:2" s="18" customFormat="1">
      <c r="A1432" s="272">
        <v>9256980</v>
      </c>
      <c r="B1432" s="274" t="s">
        <v>3016</v>
      </c>
    </row>
    <row r="1433" spans="1:2" s="18" customFormat="1">
      <c r="A1433" s="272">
        <v>9256981</v>
      </c>
      <c r="B1433" s="274" t="s">
        <v>3017</v>
      </c>
    </row>
    <row r="1434" spans="1:2" s="18" customFormat="1">
      <c r="A1434" s="272">
        <v>9256984</v>
      </c>
      <c r="B1434" s="274" t="s">
        <v>3018</v>
      </c>
    </row>
    <row r="1435" spans="1:2" s="18" customFormat="1">
      <c r="A1435" s="272">
        <v>9256985</v>
      </c>
      <c r="B1435" s="274" t="s">
        <v>3019</v>
      </c>
    </row>
    <row r="1436" spans="1:2" s="18" customFormat="1">
      <c r="A1436" s="272">
        <v>9256988</v>
      </c>
      <c r="B1436" s="274" t="s">
        <v>3020</v>
      </c>
    </row>
    <row r="1437" spans="1:2" s="18" customFormat="1">
      <c r="A1437" s="272">
        <v>9256989</v>
      </c>
      <c r="B1437" s="274" t="s">
        <v>3021</v>
      </c>
    </row>
    <row r="1438" spans="1:2" s="18" customFormat="1">
      <c r="A1438" s="272">
        <v>9256992</v>
      </c>
      <c r="B1438" s="274" t="s">
        <v>3022</v>
      </c>
    </row>
    <row r="1439" spans="1:2" s="18" customFormat="1">
      <c r="A1439" s="272">
        <v>9256993</v>
      </c>
      <c r="B1439" s="274" t="s">
        <v>3023</v>
      </c>
    </row>
    <row r="1440" spans="1:2" s="18" customFormat="1">
      <c r="A1440" s="272">
        <v>9256996</v>
      </c>
      <c r="B1440" s="274" t="s">
        <v>3024</v>
      </c>
    </row>
    <row r="1441" spans="1:2" s="18" customFormat="1">
      <c r="A1441" s="272">
        <v>9256997</v>
      </c>
      <c r="B1441" s="274" t="s">
        <v>3025</v>
      </c>
    </row>
    <row r="1442" spans="1:2" s="18" customFormat="1">
      <c r="A1442" s="272">
        <v>9268679</v>
      </c>
      <c r="B1442" s="274" t="s">
        <v>3026</v>
      </c>
    </row>
    <row r="1443" spans="1:2" s="18" customFormat="1">
      <c r="A1443" s="272">
        <v>9268680</v>
      </c>
      <c r="B1443" s="274" t="s">
        <v>3027</v>
      </c>
    </row>
    <row r="1444" spans="1:2" s="18" customFormat="1">
      <c r="A1444" s="272">
        <v>9257013</v>
      </c>
      <c r="B1444" s="274" t="s">
        <v>3028</v>
      </c>
    </row>
    <row r="1445" spans="1:2" s="18" customFormat="1">
      <c r="A1445" s="272">
        <v>9257014</v>
      </c>
      <c r="B1445" s="274" t="s">
        <v>3029</v>
      </c>
    </row>
    <row r="1446" spans="1:2" s="18" customFormat="1">
      <c r="A1446" s="272">
        <v>9257017</v>
      </c>
      <c r="B1446" s="274" t="s">
        <v>3030</v>
      </c>
    </row>
    <row r="1447" spans="1:2" s="18" customFormat="1">
      <c r="A1447" s="272">
        <v>9257018</v>
      </c>
      <c r="B1447" s="274" t="s">
        <v>3031</v>
      </c>
    </row>
    <row r="1448" spans="1:2" s="18" customFormat="1">
      <c r="A1448" s="272">
        <v>9257021</v>
      </c>
      <c r="B1448" s="274" t="s">
        <v>3032</v>
      </c>
    </row>
    <row r="1449" spans="1:2" s="18" customFormat="1">
      <c r="A1449" s="272">
        <v>9257022</v>
      </c>
      <c r="B1449" s="274" t="s">
        <v>3033</v>
      </c>
    </row>
    <row r="1450" spans="1:2" s="18" customFormat="1">
      <c r="A1450" s="272">
        <v>9257025</v>
      </c>
      <c r="B1450" s="274" t="s">
        <v>3034</v>
      </c>
    </row>
    <row r="1451" spans="1:2" s="18" customFormat="1">
      <c r="A1451" s="272">
        <v>9257026</v>
      </c>
      <c r="B1451" s="274" t="s">
        <v>3035</v>
      </c>
    </row>
    <row r="1452" spans="1:2" s="18" customFormat="1">
      <c r="A1452" s="272">
        <v>9257027</v>
      </c>
      <c r="B1452" s="274" t="s">
        <v>3036</v>
      </c>
    </row>
    <row r="1453" spans="1:2" s="18" customFormat="1">
      <c r="A1453" s="272">
        <v>9257028</v>
      </c>
      <c r="B1453" s="274" t="s">
        <v>3037</v>
      </c>
    </row>
    <row r="1454" spans="1:2" s="18" customFormat="1">
      <c r="A1454" s="272">
        <v>9318154</v>
      </c>
      <c r="B1454" s="274" t="s">
        <v>4575</v>
      </c>
    </row>
    <row r="1455" spans="1:2" s="18" customFormat="1">
      <c r="A1455" s="272">
        <v>9318156</v>
      </c>
      <c r="B1455" s="274" t="s">
        <v>4576</v>
      </c>
    </row>
    <row r="1456" spans="1:2" s="18" customFormat="1">
      <c r="A1456" s="272">
        <v>9318160</v>
      </c>
      <c r="B1456" s="274" t="s">
        <v>4577</v>
      </c>
    </row>
    <row r="1457" spans="1:2" s="18" customFormat="1">
      <c r="A1457" s="272">
        <v>9318186</v>
      </c>
      <c r="B1457" s="274" t="s">
        <v>4578</v>
      </c>
    </row>
    <row r="1458" spans="1:2" s="18" customFormat="1">
      <c r="A1458" s="272">
        <v>9318187</v>
      </c>
      <c r="B1458" s="274" t="s">
        <v>4579</v>
      </c>
    </row>
    <row r="1459" spans="1:2" s="18" customFormat="1">
      <c r="A1459" s="272">
        <v>9318188</v>
      </c>
      <c r="B1459" s="274" t="s">
        <v>4580</v>
      </c>
    </row>
    <row r="1460" spans="1:2" s="18" customFormat="1">
      <c r="A1460" s="272">
        <v>9318190</v>
      </c>
      <c r="B1460" s="274" t="s">
        <v>4581</v>
      </c>
    </row>
    <row r="1461" spans="1:2" s="18" customFormat="1">
      <c r="A1461" s="272">
        <v>9318191</v>
      </c>
      <c r="B1461" s="274" t="s">
        <v>4582</v>
      </c>
    </row>
    <row r="1462" spans="1:2" s="18" customFormat="1">
      <c r="A1462" s="272">
        <v>9318192</v>
      </c>
      <c r="B1462" s="274" t="s">
        <v>4583</v>
      </c>
    </row>
    <row r="1463" spans="1:2" s="18" customFormat="1">
      <c r="A1463" s="272">
        <v>9318194</v>
      </c>
      <c r="B1463" s="274" t="s">
        <v>4584</v>
      </c>
    </row>
    <row r="1464" spans="1:2" s="18" customFormat="1">
      <c r="A1464" s="272">
        <v>9318196</v>
      </c>
      <c r="B1464" s="274" t="s">
        <v>4585</v>
      </c>
    </row>
    <row r="1465" spans="1:2" s="18" customFormat="1">
      <c r="A1465" s="272">
        <v>9318215</v>
      </c>
      <c r="B1465" s="274" t="s">
        <v>4586</v>
      </c>
    </row>
    <row r="1466" spans="1:2" s="18" customFormat="1">
      <c r="A1466" s="272">
        <v>9318216</v>
      </c>
      <c r="B1466" s="274" t="s">
        <v>4587</v>
      </c>
    </row>
    <row r="1467" spans="1:2" s="18" customFormat="1">
      <c r="A1467" s="272">
        <v>9318217</v>
      </c>
      <c r="B1467" s="274" t="s">
        <v>4588</v>
      </c>
    </row>
    <row r="1468" spans="1:2" s="18" customFormat="1">
      <c r="A1468" s="272">
        <v>9318218</v>
      </c>
      <c r="B1468" s="274" t="s">
        <v>4589</v>
      </c>
    </row>
    <row r="1469" spans="1:2" s="18" customFormat="1">
      <c r="A1469" s="272">
        <v>9318219</v>
      </c>
      <c r="B1469" s="274" t="s">
        <v>4590</v>
      </c>
    </row>
    <row r="1470" spans="1:2" s="18" customFormat="1">
      <c r="A1470" s="272">
        <v>9318145</v>
      </c>
      <c r="B1470" s="274" t="s">
        <v>3006</v>
      </c>
    </row>
    <row r="1471" spans="1:2" s="18" customFormat="1">
      <c r="A1471" s="271">
        <v>9318146</v>
      </c>
      <c r="B1471" s="274" t="s">
        <v>3007</v>
      </c>
    </row>
    <row r="1472" spans="1:2" s="18" customFormat="1">
      <c r="A1472" s="272">
        <v>9318147</v>
      </c>
      <c r="B1472" s="274" t="s">
        <v>3008</v>
      </c>
    </row>
    <row r="1473" spans="1:2" s="18" customFormat="1">
      <c r="A1473" s="272">
        <v>9318148</v>
      </c>
      <c r="B1473" s="274" t="s">
        <v>3009</v>
      </c>
    </row>
    <row r="1474" spans="1:2" s="18" customFormat="1">
      <c r="A1474" s="272">
        <v>9318149</v>
      </c>
      <c r="B1474" s="274" t="s">
        <v>3010</v>
      </c>
    </row>
    <row r="1475" spans="1:2" s="18" customFormat="1">
      <c r="A1475" s="272">
        <v>9318150</v>
      </c>
      <c r="B1475" s="274" t="s">
        <v>3011</v>
      </c>
    </row>
    <row r="1476" spans="1:2" s="18" customFormat="1">
      <c r="A1476" s="272">
        <v>9318167</v>
      </c>
      <c r="B1476" s="274" t="s">
        <v>4591</v>
      </c>
    </row>
    <row r="1477" spans="1:2" s="18" customFormat="1">
      <c r="A1477" s="272">
        <v>9318170</v>
      </c>
      <c r="B1477" s="274" t="s">
        <v>4592</v>
      </c>
    </row>
    <row r="1478" spans="1:2" s="18" customFormat="1">
      <c r="A1478" s="272">
        <v>9318171</v>
      </c>
      <c r="B1478" s="274" t="s">
        <v>4593</v>
      </c>
    </row>
    <row r="1479" spans="1:2" s="18" customFormat="1">
      <c r="A1479" s="272">
        <v>9318172</v>
      </c>
      <c r="B1479" s="274" t="s">
        <v>4594</v>
      </c>
    </row>
    <row r="1480" spans="1:2" s="18" customFormat="1">
      <c r="A1480" s="272">
        <v>9318173</v>
      </c>
      <c r="B1480" s="274" t="s">
        <v>4595</v>
      </c>
    </row>
    <row r="1481" spans="1:2" s="18" customFormat="1">
      <c r="A1481" s="272">
        <v>9318174</v>
      </c>
      <c r="B1481" s="274" t="s">
        <v>4596</v>
      </c>
    </row>
    <row r="1482" spans="1:2" s="18" customFormat="1">
      <c r="A1482" s="272">
        <v>9318175</v>
      </c>
      <c r="B1482" s="274" t="s">
        <v>4597</v>
      </c>
    </row>
    <row r="1483" spans="1:2" s="18" customFormat="1">
      <c r="A1483" s="272">
        <v>9318176</v>
      </c>
      <c r="B1483" s="274" t="s">
        <v>4598</v>
      </c>
    </row>
    <row r="1484" spans="1:2" s="18" customFormat="1">
      <c r="A1484" s="272">
        <v>9318177</v>
      </c>
      <c r="B1484" s="274" t="s">
        <v>4599</v>
      </c>
    </row>
    <row r="1485" spans="1:2" s="18" customFormat="1">
      <c r="A1485" s="272">
        <v>9318178</v>
      </c>
      <c r="B1485" s="274" t="s">
        <v>4600</v>
      </c>
    </row>
    <row r="1486" spans="1:2" s="18" customFormat="1">
      <c r="A1486" s="272">
        <v>9318179</v>
      </c>
      <c r="B1486" s="274" t="s">
        <v>3022</v>
      </c>
    </row>
    <row r="1487" spans="1:2" s="18" customFormat="1">
      <c r="A1487" s="272">
        <v>9318180</v>
      </c>
      <c r="B1487" s="274" t="s">
        <v>3023</v>
      </c>
    </row>
    <row r="1488" spans="1:2" s="18" customFormat="1">
      <c r="A1488" s="272">
        <v>9318181</v>
      </c>
      <c r="B1488" s="274" t="s">
        <v>3024</v>
      </c>
    </row>
    <row r="1489" spans="1:2" s="18" customFormat="1">
      <c r="A1489" s="272">
        <v>9318182</v>
      </c>
      <c r="B1489" s="274" t="s">
        <v>3025</v>
      </c>
    </row>
    <row r="1490" spans="1:2" s="18" customFormat="1">
      <c r="A1490" s="272">
        <v>9318183</v>
      </c>
      <c r="B1490" s="274" t="s">
        <v>3026</v>
      </c>
    </row>
    <row r="1491" spans="1:2" s="18" customFormat="1">
      <c r="A1491" s="272">
        <v>9318184</v>
      </c>
      <c r="B1491" s="274" t="s">
        <v>3027</v>
      </c>
    </row>
    <row r="1492" spans="1:2" s="18" customFormat="1">
      <c r="A1492" s="272">
        <v>9318198</v>
      </c>
      <c r="B1492" s="274" t="s">
        <v>3028</v>
      </c>
    </row>
    <row r="1493" spans="1:2" s="18" customFormat="1">
      <c r="A1493" s="272">
        <v>9318199</v>
      </c>
      <c r="B1493" s="274" t="s">
        <v>3029</v>
      </c>
    </row>
    <row r="1494" spans="1:2" s="18" customFormat="1">
      <c r="A1494" s="272">
        <v>9318201</v>
      </c>
      <c r="B1494" s="274" t="s">
        <v>3030</v>
      </c>
    </row>
    <row r="1495" spans="1:2" s="18" customFormat="1">
      <c r="A1495" s="272">
        <v>9318203</v>
      </c>
      <c r="B1495" s="274" t="s">
        <v>3031</v>
      </c>
    </row>
    <row r="1496" spans="1:2" s="18" customFormat="1">
      <c r="A1496" s="272">
        <v>9318208</v>
      </c>
      <c r="B1496" s="274" t="s">
        <v>3032</v>
      </c>
    </row>
    <row r="1497" spans="1:2" s="18" customFormat="1">
      <c r="A1497" s="272">
        <v>9318209</v>
      </c>
      <c r="B1497" s="274" t="s">
        <v>3033</v>
      </c>
    </row>
    <row r="1498" spans="1:2" s="18" customFormat="1">
      <c r="A1498" s="272">
        <v>9318211</v>
      </c>
      <c r="B1498" s="274" t="s">
        <v>3034</v>
      </c>
    </row>
    <row r="1499" spans="1:2" s="18" customFormat="1">
      <c r="A1499" s="272">
        <v>9318212</v>
      </c>
      <c r="B1499" s="274" t="s">
        <v>3035</v>
      </c>
    </row>
    <row r="1500" spans="1:2" s="18" customFormat="1">
      <c r="A1500" s="272">
        <v>9318213</v>
      </c>
      <c r="B1500" s="274" t="s">
        <v>3036</v>
      </c>
    </row>
    <row r="1501" spans="1:2" s="18" customFormat="1">
      <c r="A1501" s="272">
        <v>9318214</v>
      </c>
      <c r="B1501" s="274" t="s">
        <v>3037</v>
      </c>
    </row>
    <row r="1502" spans="1:2" s="18" customFormat="1">
      <c r="A1502" s="272">
        <v>9257265</v>
      </c>
      <c r="B1502" s="274" t="s">
        <v>3828</v>
      </c>
    </row>
    <row r="1503" spans="1:2" s="18" customFormat="1">
      <c r="A1503" s="272">
        <v>9257263</v>
      </c>
      <c r="B1503" s="274" t="s">
        <v>3038</v>
      </c>
    </row>
    <row r="1504" spans="1:2" s="18" customFormat="1">
      <c r="A1504" s="272">
        <v>9257264</v>
      </c>
      <c r="B1504" s="274" t="s">
        <v>3039</v>
      </c>
    </row>
    <row r="1505" spans="1:2" s="18" customFormat="1">
      <c r="A1505" s="272">
        <v>9257890</v>
      </c>
      <c r="B1505" s="274" t="s">
        <v>3040</v>
      </c>
    </row>
    <row r="1506" spans="1:2" s="18" customFormat="1">
      <c r="A1506" s="272">
        <v>9257891</v>
      </c>
      <c r="B1506" s="274" t="s">
        <v>3041</v>
      </c>
    </row>
    <row r="1507" spans="1:2" s="18" customFormat="1">
      <c r="A1507" s="272">
        <v>9257892</v>
      </c>
      <c r="B1507" s="274" t="s">
        <v>3042</v>
      </c>
    </row>
    <row r="1508" spans="1:2" s="18" customFormat="1">
      <c r="A1508" s="272">
        <v>9257893</v>
      </c>
      <c r="B1508" s="274" t="s">
        <v>3043</v>
      </c>
    </row>
    <row r="1509" spans="1:2" s="18" customFormat="1">
      <c r="A1509" s="272">
        <v>9256953</v>
      </c>
      <c r="B1509" s="274" t="s">
        <v>3044</v>
      </c>
    </row>
    <row r="1510" spans="1:2" s="18" customFormat="1">
      <c r="A1510" s="272">
        <v>9256954</v>
      </c>
      <c r="B1510" s="274" t="s">
        <v>3045</v>
      </c>
    </row>
    <row r="1511" spans="1:2" s="18" customFormat="1">
      <c r="A1511" s="271">
        <v>9256956</v>
      </c>
      <c r="B1511" s="274" t="s">
        <v>3046</v>
      </c>
    </row>
    <row r="1512" spans="1:2" s="18" customFormat="1">
      <c r="A1512" s="272">
        <v>9256883</v>
      </c>
      <c r="B1512" s="274" t="s">
        <v>3047</v>
      </c>
    </row>
    <row r="1513" spans="1:2" s="18" customFormat="1">
      <c r="A1513" s="272">
        <v>9256884</v>
      </c>
      <c r="B1513" s="274" t="s">
        <v>3048</v>
      </c>
    </row>
    <row r="1514" spans="1:2" s="18" customFormat="1">
      <c r="A1514" s="272">
        <v>9256886</v>
      </c>
      <c r="B1514" s="274" t="s">
        <v>3049</v>
      </c>
    </row>
    <row r="1515" spans="1:2" s="18" customFormat="1">
      <c r="A1515" s="272">
        <v>9256888</v>
      </c>
      <c r="B1515" s="274" t="s">
        <v>3050</v>
      </c>
    </row>
    <row r="1516" spans="1:2" s="18" customFormat="1">
      <c r="A1516" s="272">
        <v>9256890</v>
      </c>
      <c r="B1516" s="274" t="s">
        <v>3051</v>
      </c>
    </row>
    <row r="1517" spans="1:2" s="18" customFormat="1">
      <c r="A1517" s="272">
        <v>9256892</v>
      </c>
      <c r="B1517" s="274" t="s">
        <v>3052</v>
      </c>
    </row>
    <row r="1518" spans="1:2" s="18" customFormat="1">
      <c r="A1518" s="272">
        <v>9256894</v>
      </c>
      <c r="B1518" s="274" t="s">
        <v>3053</v>
      </c>
    </row>
    <row r="1519" spans="1:2" s="18" customFormat="1">
      <c r="A1519" s="272">
        <v>9256896</v>
      </c>
      <c r="B1519" s="274" t="s">
        <v>3054</v>
      </c>
    </row>
    <row r="1520" spans="1:2" s="18" customFormat="1">
      <c r="A1520" s="272">
        <v>9256944</v>
      </c>
      <c r="B1520" s="274" t="s">
        <v>3055</v>
      </c>
    </row>
    <row r="1521" spans="1:2" s="18" customFormat="1">
      <c r="A1521" s="272">
        <v>9256945</v>
      </c>
      <c r="B1521" s="274" t="s">
        <v>3056</v>
      </c>
    </row>
    <row r="1522" spans="1:2" s="18" customFormat="1">
      <c r="A1522" s="272">
        <v>9256946</v>
      </c>
      <c r="B1522" s="274" t="s">
        <v>3057</v>
      </c>
    </row>
    <row r="1523" spans="1:2" s="18" customFormat="1">
      <c r="A1523" s="272">
        <v>9256947</v>
      </c>
      <c r="B1523" s="274" t="s">
        <v>3058</v>
      </c>
    </row>
    <row r="1524" spans="1:2" s="18" customFormat="1">
      <c r="A1524" s="272">
        <v>9256950</v>
      </c>
      <c r="B1524" s="274" t="s">
        <v>3059</v>
      </c>
    </row>
    <row r="1525" spans="1:2" s="18" customFormat="1">
      <c r="A1525" s="272">
        <v>9256951</v>
      </c>
      <c r="B1525" s="274" t="s">
        <v>3060</v>
      </c>
    </row>
    <row r="1526" spans="1:2" s="18" customFormat="1">
      <c r="A1526" s="272">
        <v>9256854</v>
      </c>
      <c r="B1526" s="274" t="s">
        <v>3061</v>
      </c>
    </row>
    <row r="1527" spans="1:2" s="18" customFormat="1">
      <c r="A1527" s="272">
        <v>9256855</v>
      </c>
      <c r="B1527" s="274" t="s">
        <v>3062</v>
      </c>
    </row>
    <row r="1528" spans="1:2" s="18" customFormat="1">
      <c r="A1528" s="272">
        <v>9256856</v>
      </c>
      <c r="B1528" s="274" t="s">
        <v>3063</v>
      </c>
    </row>
    <row r="1529" spans="1:2" s="18" customFormat="1">
      <c r="A1529" s="272">
        <v>9256857</v>
      </c>
      <c r="B1529" s="274" t="s">
        <v>3064</v>
      </c>
    </row>
    <row r="1530" spans="1:2" s="18" customFormat="1">
      <c r="A1530" s="272">
        <v>9256860</v>
      </c>
      <c r="B1530" s="274" t="s">
        <v>3065</v>
      </c>
    </row>
    <row r="1531" spans="1:2" s="18" customFormat="1">
      <c r="A1531" s="272">
        <v>9256861</v>
      </c>
      <c r="B1531" s="274" t="s">
        <v>3066</v>
      </c>
    </row>
    <row r="1532" spans="1:2" s="18" customFormat="1">
      <c r="A1532" s="272">
        <v>9256864</v>
      </c>
      <c r="B1532" s="274" t="s">
        <v>3067</v>
      </c>
    </row>
    <row r="1533" spans="1:2" s="18" customFormat="1">
      <c r="A1533" s="272">
        <v>9256865</v>
      </c>
      <c r="B1533" s="274" t="s">
        <v>3068</v>
      </c>
    </row>
    <row r="1534" spans="1:2" s="18" customFormat="1">
      <c r="A1534" s="272">
        <v>9256868</v>
      </c>
      <c r="B1534" s="274" t="s">
        <v>3069</v>
      </c>
    </row>
    <row r="1535" spans="1:2" s="18" customFormat="1">
      <c r="A1535" s="272">
        <v>9256869</v>
      </c>
      <c r="B1535" s="274" t="s">
        <v>3070</v>
      </c>
    </row>
    <row r="1536" spans="1:2" s="18" customFormat="1">
      <c r="A1536" s="272">
        <v>9256872</v>
      </c>
      <c r="B1536" s="274" t="s">
        <v>3071</v>
      </c>
    </row>
    <row r="1537" spans="1:2" s="18" customFormat="1">
      <c r="A1537" s="272">
        <v>9256873</v>
      </c>
      <c r="B1537" s="274" t="s">
        <v>3072</v>
      </c>
    </row>
    <row r="1538" spans="1:2" s="18" customFormat="1">
      <c r="A1538" s="272">
        <v>9256876</v>
      </c>
      <c r="B1538" s="274" t="s">
        <v>3073</v>
      </c>
    </row>
    <row r="1539" spans="1:2" s="18" customFormat="1">
      <c r="A1539" s="272">
        <v>9256877</v>
      </c>
      <c r="B1539" s="274" t="s">
        <v>3074</v>
      </c>
    </row>
    <row r="1540" spans="1:2" s="18" customFormat="1">
      <c r="A1540" s="272">
        <v>9256880</v>
      </c>
      <c r="B1540" s="274" t="s">
        <v>3075</v>
      </c>
    </row>
    <row r="1541" spans="1:2" s="18" customFormat="1">
      <c r="A1541" s="271">
        <v>9256881</v>
      </c>
      <c r="B1541" s="274" t="s">
        <v>3076</v>
      </c>
    </row>
    <row r="1542" spans="1:2" s="18" customFormat="1">
      <c r="A1542" s="271">
        <v>9257262</v>
      </c>
      <c r="B1542" s="274" t="s">
        <v>3829</v>
      </c>
    </row>
    <row r="1543" spans="1:2" s="18" customFormat="1">
      <c r="A1543" s="271">
        <v>9257260</v>
      </c>
      <c r="B1543" s="274" t="s">
        <v>3077</v>
      </c>
    </row>
    <row r="1544" spans="1:2" s="18" customFormat="1">
      <c r="A1544" s="271">
        <v>9257261</v>
      </c>
      <c r="B1544" s="274" t="s">
        <v>3078</v>
      </c>
    </row>
    <row r="1545" spans="1:2" s="18" customFormat="1">
      <c r="A1545" s="271">
        <v>9257894</v>
      </c>
      <c r="B1545" s="274" t="s">
        <v>3079</v>
      </c>
    </row>
    <row r="1546" spans="1:2" s="18" customFormat="1">
      <c r="A1546" s="271">
        <v>9257895</v>
      </c>
      <c r="B1546" s="274" t="s">
        <v>3080</v>
      </c>
    </row>
    <row r="1547" spans="1:2" s="18" customFormat="1">
      <c r="A1547" s="271">
        <v>9257896</v>
      </c>
      <c r="B1547" s="274" t="s">
        <v>3081</v>
      </c>
    </row>
    <row r="1548" spans="1:2" s="18" customFormat="1">
      <c r="A1548" s="271">
        <v>9256928</v>
      </c>
      <c r="B1548" s="274" t="s">
        <v>3082</v>
      </c>
    </row>
    <row r="1549" spans="1:2" s="18" customFormat="1">
      <c r="A1549" s="271">
        <v>9256929</v>
      </c>
      <c r="B1549" s="274" t="s">
        <v>3083</v>
      </c>
    </row>
    <row r="1550" spans="1:2" s="18" customFormat="1">
      <c r="A1550" s="271">
        <v>9256931</v>
      </c>
      <c r="B1550" s="274" t="s">
        <v>3084</v>
      </c>
    </row>
    <row r="1551" spans="1:2" s="18" customFormat="1">
      <c r="A1551" s="271">
        <v>9256933</v>
      </c>
      <c r="B1551" s="274" t="s">
        <v>3085</v>
      </c>
    </row>
    <row r="1552" spans="1:2" s="18" customFormat="1">
      <c r="A1552" s="271">
        <v>9256935</v>
      </c>
      <c r="B1552" s="274" t="s">
        <v>3086</v>
      </c>
    </row>
    <row r="1553" spans="1:2" s="18" customFormat="1">
      <c r="A1553" s="271">
        <v>9256937</v>
      </c>
      <c r="B1553" s="274" t="s">
        <v>3087</v>
      </c>
    </row>
    <row r="1554" spans="1:2" s="18" customFormat="1">
      <c r="A1554" s="271">
        <v>9256939</v>
      </c>
      <c r="B1554" s="274" t="s">
        <v>3088</v>
      </c>
    </row>
    <row r="1555" spans="1:2" s="18" customFormat="1">
      <c r="A1555" s="271">
        <v>9256941</v>
      </c>
      <c r="B1555" s="274" t="s">
        <v>3089</v>
      </c>
    </row>
    <row r="1556" spans="1:2" s="18" customFormat="1">
      <c r="A1556" s="271">
        <v>9256899</v>
      </c>
      <c r="B1556" s="274" t="s">
        <v>3090</v>
      </c>
    </row>
    <row r="1557" spans="1:2" s="18" customFormat="1">
      <c r="A1557" s="271">
        <v>9256900</v>
      </c>
      <c r="B1557" s="274" t="s">
        <v>3091</v>
      </c>
    </row>
    <row r="1558" spans="1:2" s="18" customFormat="1">
      <c r="A1558" s="271">
        <v>9256901</v>
      </c>
      <c r="B1558" s="274" t="s">
        <v>3092</v>
      </c>
    </row>
    <row r="1559" spans="1:2" s="18" customFormat="1">
      <c r="A1559" s="271">
        <v>9256902</v>
      </c>
      <c r="B1559" s="274" t="s">
        <v>3093</v>
      </c>
    </row>
    <row r="1560" spans="1:2" s="18" customFormat="1">
      <c r="A1560" s="271">
        <v>9256905</v>
      </c>
      <c r="B1560" s="274" t="s">
        <v>3094</v>
      </c>
    </row>
    <row r="1561" spans="1:2" s="18" customFormat="1">
      <c r="A1561" s="271">
        <v>9256906</v>
      </c>
      <c r="B1561" s="274" t="s">
        <v>3095</v>
      </c>
    </row>
    <row r="1562" spans="1:2" s="18" customFormat="1">
      <c r="A1562" s="271">
        <v>9256909</v>
      </c>
      <c r="B1562" s="274" t="s">
        <v>3096</v>
      </c>
    </row>
    <row r="1563" spans="1:2" s="18" customFormat="1">
      <c r="A1563" s="271">
        <v>9256910</v>
      </c>
      <c r="B1563" s="274" t="s">
        <v>3097</v>
      </c>
    </row>
    <row r="1564" spans="1:2" s="18" customFormat="1">
      <c r="A1564" s="271">
        <v>9256913</v>
      </c>
      <c r="B1564" s="274" t="s">
        <v>3098</v>
      </c>
    </row>
    <row r="1565" spans="1:2" s="18" customFormat="1">
      <c r="A1565" s="271">
        <v>9256914</v>
      </c>
      <c r="B1565" s="274" t="s">
        <v>3099</v>
      </c>
    </row>
    <row r="1566" spans="1:2" s="18" customFormat="1">
      <c r="A1566" s="271">
        <v>9256917</v>
      </c>
      <c r="B1566" s="274" t="s">
        <v>3100</v>
      </c>
    </row>
    <row r="1567" spans="1:2" s="18" customFormat="1">
      <c r="A1567" s="271">
        <v>9256918</v>
      </c>
      <c r="B1567" s="274" t="s">
        <v>3101</v>
      </c>
    </row>
    <row r="1568" spans="1:2" s="18" customFormat="1">
      <c r="A1568" s="271">
        <v>9256921</v>
      </c>
      <c r="B1568" s="274" t="s">
        <v>3102</v>
      </c>
    </row>
    <row r="1569" spans="1:2" s="18" customFormat="1">
      <c r="A1569" s="271">
        <v>9256922</v>
      </c>
      <c r="B1569" s="274" t="s">
        <v>3103</v>
      </c>
    </row>
    <row r="1570" spans="1:2" s="18" customFormat="1">
      <c r="A1570" s="271">
        <v>9256925</v>
      </c>
      <c r="B1570" s="274" t="s">
        <v>3104</v>
      </c>
    </row>
    <row r="1571" spans="1:2" s="18" customFormat="1">
      <c r="A1571" s="271">
        <v>9256926</v>
      </c>
      <c r="B1571" s="274" t="s">
        <v>3105</v>
      </c>
    </row>
    <row r="1572" spans="1:2" s="18" customFormat="1">
      <c r="A1572" s="271">
        <v>9234494</v>
      </c>
      <c r="B1572" s="274" t="s">
        <v>409</v>
      </c>
    </row>
    <row r="1573" spans="1:2" s="18" customFormat="1">
      <c r="A1573" s="271">
        <v>9150678</v>
      </c>
      <c r="B1573" s="274" t="s">
        <v>412</v>
      </c>
    </row>
    <row r="1574" spans="1:2" s="18" customFormat="1">
      <c r="A1574" s="271">
        <v>9150679</v>
      </c>
      <c r="B1574" s="274" t="s">
        <v>413</v>
      </c>
    </row>
    <row r="1575" spans="1:2" s="18" customFormat="1">
      <c r="A1575" s="271">
        <v>9150680</v>
      </c>
      <c r="B1575" s="274" t="s">
        <v>414</v>
      </c>
    </row>
    <row r="1576" spans="1:2" s="18" customFormat="1">
      <c r="A1576" s="271">
        <v>9150681</v>
      </c>
      <c r="B1576" s="274" t="s">
        <v>415</v>
      </c>
    </row>
    <row r="1577" spans="1:2" s="18" customFormat="1">
      <c r="A1577" s="271">
        <v>9150682</v>
      </c>
      <c r="B1577" s="274" t="s">
        <v>416</v>
      </c>
    </row>
    <row r="1578" spans="1:2" s="18" customFormat="1">
      <c r="A1578" s="271">
        <v>9150683</v>
      </c>
      <c r="B1578" s="274" t="s">
        <v>417</v>
      </c>
    </row>
    <row r="1579" spans="1:2" s="18" customFormat="1">
      <c r="A1579" s="271">
        <v>9150684</v>
      </c>
      <c r="B1579" s="274" t="s">
        <v>3227</v>
      </c>
    </row>
    <row r="1580" spans="1:2" s="18" customFormat="1">
      <c r="A1580" s="271">
        <v>9150685</v>
      </c>
      <c r="B1580" s="274" t="s">
        <v>3228</v>
      </c>
    </row>
    <row r="1581" spans="1:2" s="18" customFormat="1">
      <c r="A1581" s="271">
        <v>9150686</v>
      </c>
      <c r="B1581" s="274" t="s">
        <v>438</v>
      </c>
    </row>
    <row r="1582" spans="1:2" s="18" customFormat="1">
      <c r="A1582" s="271">
        <v>9150687</v>
      </c>
      <c r="B1582" s="274" t="s">
        <v>439</v>
      </c>
    </row>
    <row r="1583" spans="1:2" s="18" customFormat="1">
      <c r="A1583" s="271">
        <v>9150688</v>
      </c>
      <c r="B1583" s="274" t="s">
        <v>440</v>
      </c>
    </row>
    <row r="1584" spans="1:2" s="18" customFormat="1">
      <c r="A1584" s="271">
        <v>9150398</v>
      </c>
      <c r="B1584" s="274" t="s">
        <v>441</v>
      </c>
    </row>
    <row r="1585" spans="1:2" s="18" customFormat="1">
      <c r="A1585" s="271">
        <v>9150702</v>
      </c>
      <c r="B1585" s="274" t="s">
        <v>442</v>
      </c>
    </row>
    <row r="1586" spans="1:2" s="18" customFormat="1">
      <c r="A1586" s="271">
        <v>9150703</v>
      </c>
      <c r="B1586" s="274" t="s">
        <v>443</v>
      </c>
    </row>
    <row r="1587" spans="1:2" s="18" customFormat="1">
      <c r="A1587" s="271">
        <v>9150704</v>
      </c>
      <c r="B1587" s="274" t="s">
        <v>3229</v>
      </c>
    </row>
    <row r="1588" spans="1:2" s="18" customFormat="1">
      <c r="A1588" s="271">
        <v>9150705</v>
      </c>
      <c r="B1588" s="274" t="s">
        <v>3230</v>
      </c>
    </row>
    <row r="1589" spans="1:2" s="18" customFormat="1">
      <c r="A1589" s="271">
        <v>9150714</v>
      </c>
      <c r="B1589" s="274" t="s">
        <v>444</v>
      </c>
    </row>
    <row r="1590" spans="1:2" s="18" customFormat="1">
      <c r="A1590" s="271">
        <v>9150715</v>
      </c>
      <c r="B1590" s="274" t="s">
        <v>445</v>
      </c>
    </row>
    <row r="1591" spans="1:2" s="18" customFormat="1">
      <c r="A1591" s="271">
        <v>9150716</v>
      </c>
      <c r="B1591" s="274" t="s">
        <v>446</v>
      </c>
    </row>
    <row r="1592" spans="1:2" s="18" customFormat="1">
      <c r="A1592" s="271">
        <v>9150717</v>
      </c>
      <c r="B1592" s="274" t="s">
        <v>3231</v>
      </c>
    </row>
    <row r="1593" spans="1:2" s="18" customFormat="1">
      <c r="A1593" s="271">
        <v>9150718</v>
      </c>
      <c r="B1593" s="274" t="s">
        <v>3232</v>
      </c>
    </row>
    <row r="1594" spans="1:2" s="18" customFormat="1">
      <c r="A1594" s="271">
        <v>9150706</v>
      </c>
      <c r="B1594" s="274" t="s">
        <v>447</v>
      </c>
    </row>
    <row r="1595" spans="1:2" s="18" customFormat="1">
      <c r="A1595" s="271">
        <v>9150707</v>
      </c>
      <c r="B1595" s="274" t="s">
        <v>448</v>
      </c>
    </row>
    <row r="1596" spans="1:2" s="18" customFormat="1">
      <c r="A1596" s="271">
        <v>9150708</v>
      </c>
      <c r="B1596" s="274" t="s">
        <v>449</v>
      </c>
    </row>
    <row r="1597" spans="1:2" s="18" customFormat="1">
      <c r="A1597" s="271">
        <v>9150709</v>
      </c>
      <c r="B1597" s="274" t="s">
        <v>450</v>
      </c>
    </row>
    <row r="1598" spans="1:2" s="18" customFormat="1">
      <c r="A1598" s="271">
        <v>9150710</v>
      </c>
      <c r="B1598" s="274" t="s">
        <v>451</v>
      </c>
    </row>
    <row r="1599" spans="1:2" s="18" customFormat="1">
      <c r="A1599" s="271">
        <v>9150711</v>
      </c>
      <c r="B1599" s="274" t="s">
        <v>452</v>
      </c>
    </row>
    <row r="1600" spans="1:2" s="18" customFormat="1">
      <c r="A1600" s="271">
        <v>9150712</v>
      </c>
      <c r="B1600" s="274" t="s">
        <v>3233</v>
      </c>
    </row>
    <row r="1601" spans="1:2" s="18" customFormat="1">
      <c r="A1601" s="271">
        <v>9150713</v>
      </c>
      <c r="B1601" s="274" t="s">
        <v>3234</v>
      </c>
    </row>
    <row r="1602" spans="1:2" s="18" customFormat="1">
      <c r="A1602" s="271">
        <v>9150719</v>
      </c>
      <c r="B1602" s="274" t="s">
        <v>477</v>
      </c>
    </row>
    <row r="1603" spans="1:2" s="18" customFormat="1">
      <c r="A1603" s="271">
        <v>9150720</v>
      </c>
      <c r="B1603" s="274" t="s">
        <v>478</v>
      </c>
    </row>
    <row r="1604" spans="1:2" s="18" customFormat="1">
      <c r="A1604" s="271">
        <v>9150721</v>
      </c>
      <c r="B1604" s="274" t="s">
        <v>479</v>
      </c>
    </row>
    <row r="1605" spans="1:2" s="18" customFormat="1">
      <c r="A1605" s="271">
        <v>9150722</v>
      </c>
      <c r="B1605" s="274" t="s">
        <v>480</v>
      </c>
    </row>
    <row r="1606" spans="1:2" s="18" customFormat="1">
      <c r="A1606" s="271">
        <v>9150723</v>
      </c>
      <c r="B1606" s="274" t="s">
        <v>481</v>
      </c>
    </row>
    <row r="1607" spans="1:2" s="18" customFormat="1">
      <c r="A1607" s="271">
        <v>9150724</v>
      </c>
      <c r="B1607" s="274" t="s">
        <v>482</v>
      </c>
    </row>
    <row r="1608" spans="1:2" s="18" customFormat="1">
      <c r="A1608" s="271">
        <v>9150725</v>
      </c>
      <c r="B1608" s="274" t="s">
        <v>3235</v>
      </c>
    </row>
    <row r="1609" spans="1:2" s="18" customFormat="1">
      <c r="A1609" s="271">
        <v>9150726</v>
      </c>
      <c r="B1609" s="274" t="s">
        <v>3236</v>
      </c>
    </row>
    <row r="1610" spans="1:2" s="18" customFormat="1">
      <c r="A1610" s="271">
        <v>9150735</v>
      </c>
      <c r="B1610" s="274" t="s">
        <v>483</v>
      </c>
    </row>
    <row r="1611" spans="1:2" s="18" customFormat="1">
      <c r="A1611" s="271">
        <v>9150736</v>
      </c>
      <c r="B1611" s="274" t="s">
        <v>484</v>
      </c>
    </row>
    <row r="1612" spans="1:2" s="18" customFormat="1">
      <c r="A1612" s="271">
        <v>9150737</v>
      </c>
      <c r="B1612" s="274" t="s">
        <v>485</v>
      </c>
    </row>
    <row r="1613" spans="1:2" s="18" customFormat="1">
      <c r="A1613" s="271">
        <v>9150738</v>
      </c>
      <c r="B1613" s="274" t="s">
        <v>3237</v>
      </c>
    </row>
    <row r="1614" spans="1:2" s="18" customFormat="1">
      <c r="A1614" s="271">
        <v>9150739</v>
      </c>
      <c r="B1614" s="274" t="s">
        <v>3238</v>
      </c>
    </row>
    <row r="1615" spans="1:2" s="18" customFormat="1">
      <c r="A1615" s="271">
        <v>9150727</v>
      </c>
      <c r="B1615" s="274" t="s">
        <v>486</v>
      </c>
    </row>
    <row r="1616" spans="1:2" s="18" customFormat="1">
      <c r="A1616" s="271">
        <v>9150728</v>
      </c>
      <c r="B1616" s="274" t="s">
        <v>487</v>
      </c>
    </row>
    <row r="1617" spans="1:2" s="18" customFormat="1">
      <c r="A1617" s="271">
        <v>9150729</v>
      </c>
      <c r="B1617" s="274" t="s">
        <v>488</v>
      </c>
    </row>
    <row r="1618" spans="1:2" s="18" customFormat="1">
      <c r="A1618" s="271">
        <v>9150730</v>
      </c>
      <c r="B1618" s="274" t="s">
        <v>489</v>
      </c>
    </row>
    <row r="1619" spans="1:2" s="18" customFormat="1">
      <c r="A1619" s="271">
        <v>9150731</v>
      </c>
      <c r="B1619" s="274" t="s">
        <v>490</v>
      </c>
    </row>
    <row r="1620" spans="1:2" s="18" customFormat="1">
      <c r="A1620" s="271">
        <v>9150732</v>
      </c>
      <c r="B1620" s="274" t="s">
        <v>491</v>
      </c>
    </row>
    <row r="1621" spans="1:2" s="18" customFormat="1">
      <c r="A1621" s="271">
        <v>9150733</v>
      </c>
      <c r="B1621" s="274" t="s">
        <v>3239</v>
      </c>
    </row>
    <row r="1622" spans="1:2" s="18" customFormat="1">
      <c r="A1622" s="271">
        <v>9150734</v>
      </c>
      <c r="B1622" s="274" t="s">
        <v>3240</v>
      </c>
    </row>
    <row r="1623" spans="1:2" s="18" customFormat="1">
      <c r="A1623" s="271">
        <v>9150740</v>
      </c>
      <c r="B1623" s="274" t="s">
        <v>518</v>
      </c>
    </row>
    <row r="1624" spans="1:2" s="18" customFormat="1">
      <c r="A1624" s="271">
        <v>9150741</v>
      </c>
      <c r="B1624" s="274" t="s">
        <v>519</v>
      </c>
    </row>
    <row r="1625" spans="1:2" s="18" customFormat="1">
      <c r="A1625" s="271">
        <v>9150742</v>
      </c>
      <c r="B1625" s="274" t="s">
        <v>520</v>
      </c>
    </row>
    <row r="1626" spans="1:2" s="18" customFormat="1">
      <c r="A1626" s="271">
        <v>9150743</v>
      </c>
      <c r="B1626" s="274" t="s">
        <v>521</v>
      </c>
    </row>
    <row r="1627" spans="1:2" s="18" customFormat="1">
      <c r="A1627" s="271">
        <v>9150744</v>
      </c>
      <c r="B1627" s="274" t="s">
        <v>522</v>
      </c>
    </row>
    <row r="1628" spans="1:2" s="18" customFormat="1">
      <c r="A1628" s="271">
        <v>9150745</v>
      </c>
      <c r="B1628" s="274" t="s">
        <v>523</v>
      </c>
    </row>
    <row r="1629" spans="1:2" s="18" customFormat="1">
      <c r="A1629" s="271">
        <v>9150746</v>
      </c>
      <c r="B1629" s="274" t="s">
        <v>3241</v>
      </c>
    </row>
    <row r="1630" spans="1:2" s="18" customFormat="1">
      <c r="A1630" s="271">
        <v>9150747</v>
      </c>
      <c r="B1630" s="274" t="s">
        <v>3242</v>
      </c>
    </row>
    <row r="1631" spans="1:2" s="18" customFormat="1">
      <c r="A1631" s="271">
        <v>9150748</v>
      </c>
      <c r="B1631" s="274" t="s">
        <v>540</v>
      </c>
    </row>
    <row r="1632" spans="1:2" s="18" customFormat="1">
      <c r="A1632" s="271">
        <v>9150749</v>
      </c>
      <c r="B1632" s="274" t="s">
        <v>541</v>
      </c>
    </row>
    <row r="1633" spans="1:2" s="18" customFormat="1">
      <c r="A1633" s="271">
        <v>9150750</v>
      </c>
      <c r="B1633" s="274" t="s">
        <v>542</v>
      </c>
    </row>
    <row r="1634" spans="1:2" s="18" customFormat="1">
      <c r="A1634" s="271">
        <v>9150751</v>
      </c>
      <c r="B1634" s="274" t="s">
        <v>543</v>
      </c>
    </row>
    <row r="1635" spans="1:2" s="18" customFormat="1">
      <c r="A1635" s="271">
        <v>9150752</v>
      </c>
      <c r="B1635" s="274" t="s">
        <v>544</v>
      </c>
    </row>
    <row r="1636" spans="1:2" s="18" customFormat="1">
      <c r="A1636" s="271">
        <v>9150753</v>
      </c>
      <c r="B1636" s="274" t="s">
        <v>545</v>
      </c>
    </row>
    <row r="1637" spans="1:2" s="18" customFormat="1">
      <c r="A1637" s="271">
        <v>9150754</v>
      </c>
      <c r="B1637" s="274" t="s">
        <v>3243</v>
      </c>
    </row>
    <row r="1638" spans="1:2" s="18" customFormat="1">
      <c r="A1638" s="271">
        <v>9150755</v>
      </c>
      <c r="B1638" s="274" t="s">
        <v>3244</v>
      </c>
    </row>
    <row r="1639" spans="1:2" s="18" customFormat="1">
      <c r="A1639" s="271">
        <v>9150922</v>
      </c>
      <c r="B1639" s="274" t="s">
        <v>425</v>
      </c>
    </row>
    <row r="1640" spans="1:2" s="18" customFormat="1">
      <c r="A1640" s="271">
        <v>9150924</v>
      </c>
      <c r="B1640" s="274" t="s">
        <v>426</v>
      </c>
    </row>
    <row r="1641" spans="1:2" s="18" customFormat="1">
      <c r="A1641" s="271">
        <v>9150925</v>
      </c>
      <c r="B1641" s="274" t="s">
        <v>427</v>
      </c>
    </row>
    <row r="1642" spans="1:2" s="18" customFormat="1">
      <c r="A1642" s="271">
        <v>9150927</v>
      </c>
      <c r="B1642" s="274" t="s">
        <v>428</v>
      </c>
    </row>
    <row r="1643" spans="1:2" s="18" customFormat="1">
      <c r="A1643" s="271">
        <v>9150928</v>
      </c>
      <c r="B1643" s="274" t="s">
        <v>429</v>
      </c>
    </row>
    <row r="1644" spans="1:2" s="18" customFormat="1">
      <c r="A1644" s="271">
        <v>9150930</v>
      </c>
      <c r="B1644" s="274" t="s">
        <v>430</v>
      </c>
    </row>
    <row r="1645" spans="1:2" s="18" customFormat="1">
      <c r="A1645" s="271">
        <v>9150931</v>
      </c>
      <c r="B1645" s="274" t="s">
        <v>3245</v>
      </c>
    </row>
    <row r="1646" spans="1:2" s="18" customFormat="1">
      <c r="A1646" s="271">
        <v>9150932</v>
      </c>
      <c r="B1646" s="274" t="s">
        <v>3246</v>
      </c>
    </row>
    <row r="1647" spans="1:2" s="18" customFormat="1">
      <c r="A1647" s="271">
        <v>9150933</v>
      </c>
      <c r="B1647" s="274" t="s">
        <v>471</v>
      </c>
    </row>
    <row r="1648" spans="1:2" s="18" customFormat="1">
      <c r="A1648" s="271">
        <v>9150934</v>
      </c>
      <c r="B1648" s="274" t="s">
        <v>472</v>
      </c>
    </row>
    <row r="1649" spans="1:2" s="18" customFormat="1">
      <c r="A1649" s="271">
        <v>9150935</v>
      </c>
      <c r="B1649" s="274" t="s">
        <v>473</v>
      </c>
    </row>
    <row r="1650" spans="1:2" s="18" customFormat="1">
      <c r="A1650" s="271">
        <v>9150936</v>
      </c>
      <c r="B1650" s="274" t="s">
        <v>474</v>
      </c>
    </row>
    <row r="1651" spans="1:2" s="18" customFormat="1">
      <c r="A1651" s="271">
        <v>9150937</v>
      </c>
      <c r="B1651" s="274" t="s">
        <v>475</v>
      </c>
    </row>
    <row r="1652" spans="1:2" s="18" customFormat="1">
      <c r="A1652" s="271">
        <v>9150938</v>
      </c>
      <c r="B1652" s="274" t="s">
        <v>476</v>
      </c>
    </row>
    <row r="1653" spans="1:2" s="18" customFormat="1">
      <c r="A1653" s="271">
        <v>9150939</v>
      </c>
      <c r="B1653" s="274" t="s">
        <v>3247</v>
      </c>
    </row>
    <row r="1654" spans="1:2" s="18" customFormat="1">
      <c r="A1654" s="271">
        <v>9150940</v>
      </c>
      <c r="B1654" s="274" t="s">
        <v>3248</v>
      </c>
    </row>
    <row r="1655" spans="1:2" s="18" customFormat="1">
      <c r="A1655" s="271">
        <v>9150941</v>
      </c>
      <c r="B1655" s="274" t="s">
        <v>503</v>
      </c>
    </row>
    <row r="1656" spans="1:2" s="18" customFormat="1">
      <c r="A1656" s="271">
        <v>9150942</v>
      </c>
      <c r="B1656" s="274" t="s">
        <v>504</v>
      </c>
    </row>
    <row r="1657" spans="1:2" s="18" customFormat="1">
      <c r="A1657" s="271">
        <v>9150943</v>
      </c>
      <c r="B1657" s="274" t="s">
        <v>505</v>
      </c>
    </row>
    <row r="1658" spans="1:2" s="18" customFormat="1">
      <c r="A1658" s="271">
        <v>9150944</v>
      </c>
      <c r="B1658" s="274" t="s">
        <v>506</v>
      </c>
    </row>
    <row r="1659" spans="1:2" s="18" customFormat="1">
      <c r="A1659" s="271">
        <v>9150945</v>
      </c>
      <c r="B1659" s="274" t="s">
        <v>507</v>
      </c>
    </row>
    <row r="1660" spans="1:2" s="18" customFormat="1">
      <c r="A1660" s="271">
        <v>9150946</v>
      </c>
      <c r="B1660" s="274" t="s">
        <v>508</v>
      </c>
    </row>
    <row r="1661" spans="1:2" s="18" customFormat="1">
      <c r="A1661" s="271">
        <v>9150947</v>
      </c>
      <c r="B1661" s="274" t="s">
        <v>3249</v>
      </c>
    </row>
    <row r="1662" spans="1:2" s="18" customFormat="1">
      <c r="A1662" s="271">
        <v>9150948</v>
      </c>
      <c r="B1662" s="274" t="s">
        <v>3250</v>
      </c>
    </row>
    <row r="1663" spans="1:2" s="18" customFormat="1">
      <c r="A1663" s="271">
        <v>9150782</v>
      </c>
      <c r="B1663" s="274" t="s">
        <v>509</v>
      </c>
    </row>
    <row r="1664" spans="1:2" s="18" customFormat="1">
      <c r="A1664" s="271">
        <v>9150783</v>
      </c>
      <c r="B1664" s="274" t="s">
        <v>510</v>
      </c>
    </row>
    <row r="1665" spans="1:2" s="18" customFormat="1">
      <c r="A1665" s="271">
        <v>9150784</v>
      </c>
      <c r="B1665" s="274" t="s">
        <v>511</v>
      </c>
    </row>
    <row r="1666" spans="1:2" s="18" customFormat="1">
      <c r="A1666" s="271">
        <v>9150785</v>
      </c>
      <c r="B1666" s="274" t="s">
        <v>3251</v>
      </c>
    </row>
    <row r="1667" spans="1:2" s="18" customFormat="1">
      <c r="A1667" s="271">
        <v>9150786</v>
      </c>
      <c r="B1667" s="274" t="s">
        <v>3252</v>
      </c>
    </row>
    <row r="1668" spans="1:2" s="18" customFormat="1">
      <c r="A1668" s="271">
        <v>9150949</v>
      </c>
      <c r="B1668" s="274" t="s">
        <v>512</v>
      </c>
    </row>
    <row r="1669" spans="1:2" s="18" customFormat="1">
      <c r="A1669" s="271">
        <v>9150950</v>
      </c>
      <c r="B1669" s="274" t="s">
        <v>513</v>
      </c>
    </row>
    <row r="1670" spans="1:2" s="18" customFormat="1">
      <c r="A1670" s="271">
        <v>9150951</v>
      </c>
      <c r="B1670" s="274" t="s">
        <v>514</v>
      </c>
    </row>
    <row r="1671" spans="1:2" s="18" customFormat="1">
      <c r="A1671" s="271">
        <v>9150952</v>
      </c>
      <c r="B1671" s="274" t="s">
        <v>515</v>
      </c>
    </row>
    <row r="1672" spans="1:2" s="18" customFormat="1">
      <c r="A1672" s="271">
        <v>9150953</v>
      </c>
      <c r="B1672" s="274" t="s">
        <v>516</v>
      </c>
    </row>
    <row r="1673" spans="1:2" s="18" customFormat="1">
      <c r="A1673" s="271">
        <v>9150954</v>
      </c>
      <c r="B1673" s="274" t="s">
        <v>517</v>
      </c>
    </row>
    <row r="1674" spans="1:2" s="18" customFormat="1">
      <c r="A1674" s="271">
        <v>9150955</v>
      </c>
      <c r="B1674" s="274" t="s">
        <v>3253</v>
      </c>
    </row>
    <row r="1675" spans="1:2" s="18" customFormat="1">
      <c r="A1675" s="271">
        <v>9150956</v>
      </c>
      <c r="B1675" s="274" t="s">
        <v>3254</v>
      </c>
    </row>
    <row r="1676" spans="1:2" s="18" customFormat="1">
      <c r="A1676" s="271">
        <v>9150957</v>
      </c>
      <c r="B1676" s="274" t="s">
        <v>525</v>
      </c>
    </row>
    <row r="1677" spans="1:2" s="18" customFormat="1">
      <c r="A1677" s="271">
        <v>9150958</v>
      </c>
      <c r="B1677" s="274" t="s">
        <v>526</v>
      </c>
    </row>
    <row r="1678" spans="1:2" s="18" customFormat="1">
      <c r="A1678" s="271">
        <v>9150959</v>
      </c>
      <c r="B1678" s="274" t="s">
        <v>527</v>
      </c>
    </row>
    <row r="1679" spans="1:2" s="18" customFormat="1">
      <c r="A1679" s="271">
        <v>9150960</v>
      </c>
      <c r="B1679" s="274" t="s">
        <v>528</v>
      </c>
    </row>
    <row r="1680" spans="1:2" s="18" customFormat="1">
      <c r="A1680" s="271">
        <v>9150961</v>
      </c>
      <c r="B1680" s="274" t="s">
        <v>529</v>
      </c>
    </row>
    <row r="1681" spans="1:2" s="18" customFormat="1">
      <c r="A1681" s="271">
        <v>9150962</v>
      </c>
      <c r="B1681" s="274" t="s">
        <v>530</v>
      </c>
    </row>
    <row r="1682" spans="1:2" s="18" customFormat="1">
      <c r="A1682" s="271">
        <v>9150963</v>
      </c>
      <c r="B1682" s="274" t="s">
        <v>3255</v>
      </c>
    </row>
    <row r="1683" spans="1:2" s="18" customFormat="1">
      <c r="A1683" s="271">
        <v>9150964</v>
      </c>
      <c r="B1683" s="274" t="s">
        <v>3256</v>
      </c>
    </row>
    <row r="1684" spans="1:2" s="18" customFormat="1">
      <c r="A1684" s="271">
        <v>9150983</v>
      </c>
      <c r="B1684" s="274" t="s">
        <v>531</v>
      </c>
    </row>
    <row r="1685" spans="1:2" s="18" customFormat="1">
      <c r="A1685" s="271">
        <v>9150984</v>
      </c>
      <c r="B1685" s="274" t="s">
        <v>532</v>
      </c>
    </row>
    <row r="1686" spans="1:2" s="18" customFormat="1">
      <c r="A1686" s="271">
        <v>9150985</v>
      </c>
      <c r="B1686" s="274" t="s">
        <v>533</v>
      </c>
    </row>
    <row r="1687" spans="1:2" s="18" customFormat="1">
      <c r="A1687" s="271">
        <v>9150986</v>
      </c>
      <c r="B1687" s="274" t="s">
        <v>3257</v>
      </c>
    </row>
    <row r="1688" spans="1:2" s="18" customFormat="1">
      <c r="A1688" s="271">
        <v>9150987</v>
      </c>
      <c r="B1688" s="274" t="s">
        <v>3258</v>
      </c>
    </row>
    <row r="1689" spans="1:2" s="18" customFormat="1">
      <c r="A1689" s="271">
        <v>9150965</v>
      </c>
      <c r="B1689" s="274" t="s">
        <v>534</v>
      </c>
    </row>
    <row r="1690" spans="1:2" s="18" customFormat="1">
      <c r="A1690" s="271">
        <v>9150966</v>
      </c>
      <c r="B1690" s="274" t="s">
        <v>535</v>
      </c>
    </row>
    <row r="1691" spans="1:2" s="18" customFormat="1">
      <c r="A1691" s="271">
        <v>9150967</v>
      </c>
      <c r="B1691" s="274" t="s">
        <v>536</v>
      </c>
    </row>
    <row r="1692" spans="1:2" s="18" customFormat="1">
      <c r="A1692" s="271">
        <v>9150968</v>
      </c>
      <c r="B1692" s="274" t="s">
        <v>537</v>
      </c>
    </row>
    <row r="1693" spans="1:2" s="18" customFormat="1">
      <c r="A1693" s="271">
        <v>9150969</v>
      </c>
      <c r="B1693" s="274" t="s">
        <v>538</v>
      </c>
    </row>
    <row r="1694" spans="1:2" s="18" customFormat="1">
      <c r="A1694" s="271">
        <v>9150970</v>
      </c>
      <c r="B1694" s="274" t="s">
        <v>539</v>
      </c>
    </row>
    <row r="1695" spans="1:2" s="18" customFormat="1">
      <c r="A1695" s="271">
        <v>9150981</v>
      </c>
      <c r="B1695" s="274" t="s">
        <v>3259</v>
      </c>
    </row>
    <row r="1696" spans="1:2" s="18" customFormat="1">
      <c r="A1696" s="271">
        <v>9150982</v>
      </c>
      <c r="B1696" s="274" t="s">
        <v>3260</v>
      </c>
    </row>
    <row r="1697" spans="1:2" s="18" customFormat="1">
      <c r="A1697" s="271">
        <v>9150988</v>
      </c>
      <c r="B1697" s="274" t="s">
        <v>547</v>
      </c>
    </row>
    <row r="1698" spans="1:2" s="18" customFormat="1">
      <c r="A1698" s="271">
        <v>9150989</v>
      </c>
      <c r="B1698" s="274" t="s">
        <v>548</v>
      </c>
    </row>
    <row r="1699" spans="1:2" s="18" customFormat="1">
      <c r="A1699" s="271">
        <v>9150990</v>
      </c>
      <c r="B1699" s="274" t="s">
        <v>549</v>
      </c>
    </row>
    <row r="1700" spans="1:2" s="18" customFormat="1">
      <c r="A1700" s="271">
        <v>9150991</v>
      </c>
      <c r="B1700" s="274" t="s">
        <v>550</v>
      </c>
    </row>
    <row r="1701" spans="1:2" s="18" customFormat="1">
      <c r="A1701" s="271">
        <v>9150992</v>
      </c>
      <c r="B1701" s="274" t="s">
        <v>551</v>
      </c>
    </row>
    <row r="1702" spans="1:2" s="18" customFormat="1">
      <c r="A1702" s="271">
        <v>9150993</v>
      </c>
      <c r="B1702" s="274" t="s">
        <v>552</v>
      </c>
    </row>
    <row r="1703" spans="1:2" s="18" customFormat="1">
      <c r="A1703" s="271">
        <v>9150994</v>
      </c>
      <c r="B1703" s="274" t="s">
        <v>3261</v>
      </c>
    </row>
    <row r="1704" spans="1:2" s="18" customFormat="1">
      <c r="A1704" s="271">
        <v>9150995</v>
      </c>
      <c r="B1704" s="274" t="s">
        <v>3262</v>
      </c>
    </row>
    <row r="1705" spans="1:2" s="18" customFormat="1">
      <c r="A1705" s="271">
        <v>9234469</v>
      </c>
      <c r="B1705" s="274" t="s">
        <v>410</v>
      </c>
    </row>
    <row r="1706" spans="1:2" s="18" customFormat="1">
      <c r="A1706" s="271">
        <v>9150613</v>
      </c>
      <c r="B1706" s="274" t="s">
        <v>418</v>
      </c>
    </row>
    <row r="1707" spans="1:2" s="18" customFormat="1">
      <c r="A1707" s="271">
        <v>9150614</v>
      </c>
      <c r="B1707" s="274" t="s">
        <v>419</v>
      </c>
    </row>
    <row r="1708" spans="1:2" s="18" customFormat="1">
      <c r="A1708" s="271">
        <v>9150615</v>
      </c>
      <c r="B1708" s="274" t="s">
        <v>420</v>
      </c>
    </row>
    <row r="1709" spans="1:2" s="18" customFormat="1">
      <c r="A1709" s="271">
        <v>9150616</v>
      </c>
      <c r="B1709" s="274" t="s">
        <v>421</v>
      </c>
    </row>
    <row r="1710" spans="1:2" s="18" customFormat="1">
      <c r="A1710" s="271">
        <v>9150618</v>
      </c>
      <c r="B1710" s="274" t="s">
        <v>422</v>
      </c>
    </row>
    <row r="1711" spans="1:2" s="18" customFormat="1">
      <c r="A1711" s="271">
        <v>9150619</v>
      </c>
      <c r="B1711" s="274" t="s">
        <v>423</v>
      </c>
    </row>
    <row r="1712" spans="1:2" s="18" customFormat="1">
      <c r="A1712" s="271">
        <v>9150620</v>
      </c>
      <c r="B1712" s="274" t="s">
        <v>3263</v>
      </c>
    </row>
    <row r="1713" spans="1:2" s="18" customFormat="1">
      <c r="A1713" s="271">
        <v>9150621</v>
      </c>
      <c r="B1713" s="274" t="s">
        <v>3264</v>
      </c>
    </row>
    <row r="1714" spans="1:2" s="18" customFormat="1">
      <c r="A1714" s="271">
        <v>9150622</v>
      </c>
      <c r="B1714" s="274" t="s">
        <v>431</v>
      </c>
    </row>
    <row r="1715" spans="1:2" s="18" customFormat="1">
      <c r="A1715" s="271">
        <v>9150623</v>
      </c>
      <c r="B1715" s="274" t="s">
        <v>432</v>
      </c>
    </row>
    <row r="1716" spans="1:2" s="18" customFormat="1">
      <c r="A1716" s="271">
        <v>9150624</v>
      </c>
      <c r="B1716" s="274" t="s">
        <v>433</v>
      </c>
    </row>
    <row r="1717" spans="1:2" s="18" customFormat="1">
      <c r="A1717" s="271">
        <v>9150625</v>
      </c>
      <c r="B1717" s="274" t="s">
        <v>434</v>
      </c>
    </row>
    <row r="1718" spans="1:2" s="18" customFormat="1">
      <c r="A1718" s="271">
        <v>9150626</v>
      </c>
      <c r="B1718" s="274" t="s">
        <v>435</v>
      </c>
    </row>
    <row r="1719" spans="1:2" s="18" customFormat="1">
      <c r="A1719" s="271">
        <v>9150627</v>
      </c>
      <c r="B1719" s="274" t="s">
        <v>436</v>
      </c>
    </row>
    <row r="1720" spans="1:2" s="18" customFormat="1">
      <c r="A1720" s="271">
        <v>9150628</v>
      </c>
      <c r="B1720" s="274" t="s">
        <v>3265</v>
      </c>
    </row>
    <row r="1721" spans="1:2" s="18" customFormat="1">
      <c r="A1721" s="271">
        <v>9150629</v>
      </c>
      <c r="B1721" s="274" t="s">
        <v>3266</v>
      </c>
    </row>
    <row r="1722" spans="1:2" s="18" customFormat="1">
      <c r="A1722" s="271">
        <v>9150630</v>
      </c>
      <c r="B1722" s="274" t="s">
        <v>411</v>
      </c>
    </row>
    <row r="1723" spans="1:2" s="18" customFormat="1">
      <c r="A1723" s="271">
        <v>9150641</v>
      </c>
      <c r="B1723" s="274" t="s">
        <v>424</v>
      </c>
    </row>
    <row r="1724" spans="1:2" s="18" customFormat="1">
      <c r="A1724" s="271">
        <v>9150642</v>
      </c>
      <c r="B1724" s="274" t="s">
        <v>437</v>
      </c>
    </row>
    <row r="1725" spans="1:2" s="18" customFormat="1">
      <c r="A1725" s="271">
        <v>9150643</v>
      </c>
      <c r="B1725" s="274" t="s">
        <v>453</v>
      </c>
    </row>
    <row r="1726" spans="1:2" s="18" customFormat="1">
      <c r="A1726" s="271">
        <v>9150644</v>
      </c>
      <c r="B1726" s="274" t="s">
        <v>492</v>
      </c>
    </row>
    <row r="1727" spans="1:2" s="18" customFormat="1">
      <c r="A1727" s="271">
        <v>9150645</v>
      </c>
      <c r="B1727" s="274" t="s">
        <v>524</v>
      </c>
    </row>
    <row r="1728" spans="1:2" s="18" customFormat="1">
      <c r="A1728" s="271">
        <v>9150646</v>
      </c>
      <c r="B1728" s="274" t="s">
        <v>546</v>
      </c>
    </row>
    <row r="1729" spans="1:2" s="18" customFormat="1">
      <c r="A1729" s="271">
        <v>9150647</v>
      </c>
      <c r="B1729" s="274" t="s">
        <v>454</v>
      </c>
    </row>
    <row r="1730" spans="1:2" s="18" customFormat="1">
      <c r="A1730" s="271">
        <v>9150648</v>
      </c>
      <c r="B1730" s="274" t="s">
        <v>455</v>
      </c>
    </row>
    <row r="1731" spans="1:2" s="18" customFormat="1">
      <c r="A1731" s="271">
        <v>9150649</v>
      </c>
      <c r="B1731" s="274" t="s">
        <v>456</v>
      </c>
    </row>
    <row r="1732" spans="1:2" s="18" customFormat="1">
      <c r="A1732" s="271">
        <v>9150650</v>
      </c>
      <c r="B1732" s="274" t="s">
        <v>457</v>
      </c>
    </row>
    <row r="1733" spans="1:2" s="18" customFormat="1">
      <c r="A1733" s="271">
        <v>9150652</v>
      </c>
      <c r="B1733" s="274" t="s">
        <v>458</v>
      </c>
    </row>
    <row r="1734" spans="1:2" s="18" customFormat="1">
      <c r="A1734" s="271">
        <v>9150653</v>
      </c>
      <c r="B1734" s="274" t="s">
        <v>459</v>
      </c>
    </row>
    <row r="1735" spans="1:2" s="18" customFormat="1">
      <c r="A1735" s="271">
        <v>9150654</v>
      </c>
      <c r="B1735" s="274" t="s">
        <v>3267</v>
      </c>
    </row>
    <row r="1736" spans="1:2" s="18" customFormat="1">
      <c r="A1736" s="271">
        <v>9150656</v>
      </c>
      <c r="B1736" s="274" t="s">
        <v>3268</v>
      </c>
    </row>
    <row r="1737" spans="1:2" s="18" customFormat="1">
      <c r="A1737" s="271">
        <v>9122912</v>
      </c>
      <c r="B1737" s="274" t="s">
        <v>460</v>
      </c>
    </row>
    <row r="1738" spans="1:2" s="18" customFormat="1">
      <c r="A1738" s="271">
        <v>9122916</v>
      </c>
      <c r="B1738" s="274" t="s">
        <v>461</v>
      </c>
    </row>
    <row r="1739" spans="1:2" s="18" customFormat="1">
      <c r="A1739" s="271">
        <v>9122920</v>
      </c>
      <c r="B1739" s="274" t="s">
        <v>462</v>
      </c>
    </row>
    <row r="1740" spans="1:2" s="18" customFormat="1">
      <c r="A1740" s="271">
        <v>9122924</v>
      </c>
      <c r="B1740" s="274" t="s">
        <v>3269</v>
      </c>
    </row>
    <row r="1741" spans="1:2" s="18" customFormat="1">
      <c r="A1741" s="271">
        <v>9122932</v>
      </c>
      <c r="B1741" s="274" t="s">
        <v>3270</v>
      </c>
    </row>
    <row r="1742" spans="1:2" s="18" customFormat="1">
      <c r="A1742" s="271">
        <v>9122983</v>
      </c>
      <c r="B1742" s="274" t="s">
        <v>463</v>
      </c>
    </row>
    <row r="1743" spans="1:2" s="18" customFormat="1">
      <c r="A1743" s="271">
        <v>9122984</v>
      </c>
      <c r="B1743" s="274" t="s">
        <v>464</v>
      </c>
    </row>
    <row r="1744" spans="1:2" s="18" customFormat="1">
      <c r="A1744" s="271">
        <v>9122985</v>
      </c>
      <c r="B1744" s="274" t="s">
        <v>465</v>
      </c>
    </row>
    <row r="1745" spans="1:2" s="18" customFormat="1">
      <c r="A1745" s="271">
        <v>9122986</v>
      </c>
      <c r="B1745" s="274" t="s">
        <v>466</v>
      </c>
    </row>
    <row r="1746" spans="1:2" s="18" customFormat="1">
      <c r="A1746" s="271">
        <v>9122987</v>
      </c>
      <c r="B1746" s="274" t="s">
        <v>467</v>
      </c>
    </row>
    <row r="1747" spans="1:2" s="18" customFormat="1">
      <c r="A1747" s="271">
        <v>9122988</v>
      </c>
      <c r="B1747" s="274" t="s">
        <v>468</v>
      </c>
    </row>
    <row r="1748" spans="1:2" s="18" customFormat="1">
      <c r="A1748" s="271">
        <v>9122989</v>
      </c>
      <c r="B1748" s="274" t="s">
        <v>3271</v>
      </c>
    </row>
    <row r="1749" spans="1:2" s="18" customFormat="1">
      <c r="A1749" s="271">
        <v>9122990</v>
      </c>
      <c r="B1749" s="274" t="s">
        <v>3272</v>
      </c>
    </row>
    <row r="1750" spans="1:2" s="18" customFormat="1">
      <c r="A1750" s="271">
        <v>9122973</v>
      </c>
      <c r="B1750" s="274" t="s">
        <v>469</v>
      </c>
    </row>
    <row r="1751" spans="1:2" s="18" customFormat="1">
      <c r="A1751" s="271">
        <v>9122998</v>
      </c>
      <c r="B1751" s="274" t="s">
        <v>470</v>
      </c>
    </row>
    <row r="1752" spans="1:2" s="18" customFormat="1">
      <c r="A1752" s="271">
        <v>9122949</v>
      </c>
      <c r="B1752" s="274" t="s">
        <v>493</v>
      </c>
    </row>
    <row r="1753" spans="1:2" s="18" customFormat="1">
      <c r="A1753" s="271">
        <v>9122953</v>
      </c>
      <c r="B1753" s="274" t="s">
        <v>494</v>
      </c>
    </row>
    <row r="1754" spans="1:2" s="18" customFormat="1">
      <c r="A1754" s="271">
        <v>9122957</v>
      </c>
      <c r="B1754" s="274" t="s">
        <v>495</v>
      </c>
    </row>
    <row r="1755" spans="1:2" s="18" customFormat="1">
      <c r="A1755" s="271">
        <v>9122961</v>
      </c>
      <c r="B1755" s="274" t="s">
        <v>3273</v>
      </c>
    </row>
    <row r="1756" spans="1:2" s="18" customFormat="1">
      <c r="A1756" s="271">
        <v>9122969</v>
      </c>
      <c r="B1756" s="274" t="s">
        <v>3274</v>
      </c>
    </row>
    <row r="1757" spans="1:2" s="18" customFormat="1">
      <c r="A1757" s="271">
        <v>9122991</v>
      </c>
      <c r="B1757" s="274" t="s">
        <v>496</v>
      </c>
    </row>
    <row r="1758" spans="1:2" s="18" customFormat="1">
      <c r="A1758" s="271">
        <v>9122992</v>
      </c>
      <c r="B1758" s="274" t="s">
        <v>497</v>
      </c>
    </row>
    <row r="1759" spans="1:2" s="18" customFormat="1">
      <c r="A1759" s="271">
        <v>9122993</v>
      </c>
      <c r="B1759" s="274" t="s">
        <v>498</v>
      </c>
    </row>
    <row r="1760" spans="1:2" s="18" customFormat="1">
      <c r="A1760" s="271">
        <v>9122994</v>
      </c>
      <c r="B1760" s="274" t="s">
        <v>499</v>
      </c>
    </row>
    <row r="1761" spans="1:2" s="18" customFormat="1">
      <c r="A1761" s="271">
        <v>9122995</v>
      </c>
      <c r="B1761" s="274" t="s">
        <v>500</v>
      </c>
    </row>
    <row r="1762" spans="1:2" s="18" customFormat="1">
      <c r="A1762" s="271">
        <v>9122996</v>
      </c>
      <c r="B1762" s="274" t="s">
        <v>501</v>
      </c>
    </row>
    <row r="1763" spans="1:2" s="18" customFormat="1">
      <c r="A1763" s="271">
        <v>9122997</v>
      </c>
      <c r="B1763" s="274" t="s">
        <v>3275</v>
      </c>
    </row>
    <row r="1764" spans="1:2" s="18" customFormat="1">
      <c r="A1764" s="271">
        <v>9123078</v>
      </c>
      <c r="B1764" s="274" t="s">
        <v>3276</v>
      </c>
    </row>
    <row r="1765" spans="1:2" s="18" customFormat="1">
      <c r="A1765" s="271">
        <v>9122978</v>
      </c>
      <c r="B1765" s="274" t="s">
        <v>502</v>
      </c>
    </row>
    <row r="1766" spans="1:2" s="18" customFormat="1">
      <c r="A1766" s="271">
        <v>9192200</v>
      </c>
      <c r="B1766" s="274" t="s">
        <v>687</v>
      </c>
    </row>
    <row r="1767" spans="1:2" s="18" customFormat="1">
      <c r="A1767" s="271">
        <v>9121874</v>
      </c>
      <c r="B1767" s="274" t="s">
        <v>686</v>
      </c>
    </row>
    <row r="1768" spans="1:2" s="18" customFormat="1">
      <c r="A1768" s="271">
        <v>9192194</v>
      </c>
      <c r="B1768" s="274" t="s">
        <v>689</v>
      </c>
    </row>
    <row r="1769" spans="1:2" s="18" customFormat="1">
      <c r="A1769" s="271">
        <v>9121878</v>
      </c>
      <c r="B1769" s="274" t="s">
        <v>688</v>
      </c>
    </row>
    <row r="1770" spans="1:2" s="18" customFormat="1">
      <c r="A1770" s="271">
        <v>9192189</v>
      </c>
      <c r="B1770" s="274" t="s">
        <v>691</v>
      </c>
    </row>
    <row r="1771" spans="1:2" s="18" customFormat="1">
      <c r="A1771" s="271">
        <v>9121882</v>
      </c>
      <c r="B1771" s="274" t="s">
        <v>690</v>
      </c>
    </row>
    <row r="1772" spans="1:2" s="18" customFormat="1">
      <c r="A1772" s="271">
        <v>9192182</v>
      </c>
      <c r="B1772" s="274" t="s">
        <v>693</v>
      </c>
    </row>
    <row r="1773" spans="1:2" s="18" customFormat="1">
      <c r="A1773" s="271">
        <v>9121886</v>
      </c>
      <c r="B1773" s="274" t="s">
        <v>692</v>
      </c>
    </row>
    <row r="1774" spans="1:2" s="18" customFormat="1">
      <c r="A1774" s="271">
        <v>9123083</v>
      </c>
      <c r="B1774" s="274" t="s">
        <v>704</v>
      </c>
    </row>
    <row r="1775" spans="1:2" s="18" customFormat="1">
      <c r="A1775" s="271">
        <v>9123086</v>
      </c>
      <c r="B1775" s="274" t="s">
        <v>705</v>
      </c>
    </row>
    <row r="1776" spans="1:2" s="18" customFormat="1">
      <c r="A1776" s="271">
        <v>9123089</v>
      </c>
      <c r="B1776" s="274" t="s">
        <v>706</v>
      </c>
    </row>
    <row r="1777" spans="1:2" s="18" customFormat="1">
      <c r="A1777" s="271">
        <v>9123092</v>
      </c>
      <c r="B1777" s="274" t="s">
        <v>707</v>
      </c>
    </row>
    <row r="1778" spans="1:2" s="18" customFormat="1">
      <c r="A1778" s="271">
        <v>9192204</v>
      </c>
      <c r="B1778" s="274" t="s">
        <v>708</v>
      </c>
    </row>
    <row r="1779" spans="1:2" s="18" customFormat="1">
      <c r="A1779" s="271">
        <v>9182706</v>
      </c>
      <c r="B1779" s="274" t="s">
        <v>709</v>
      </c>
    </row>
    <row r="1780" spans="1:2" s="18" customFormat="1">
      <c r="A1780" s="271">
        <v>9192208</v>
      </c>
      <c r="B1780" s="274" t="s">
        <v>711</v>
      </c>
    </row>
    <row r="1781" spans="1:2" s="18" customFormat="1">
      <c r="A1781" s="271">
        <v>9123097</v>
      </c>
      <c r="B1781" s="274" t="s">
        <v>710</v>
      </c>
    </row>
    <row r="1782" spans="1:2" s="18" customFormat="1">
      <c r="A1782" s="271">
        <v>9235835</v>
      </c>
      <c r="B1782" s="274" t="s">
        <v>712</v>
      </c>
    </row>
    <row r="1783" spans="1:2" s="18" customFormat="1">
      <c r="A1783" s="271">
        <v>9234492</v>
      </c>
      <c r="B1783" s="274" t="s">
        <v>553</v>
      </c>
    </row>
    <row r="1784" spans="1:2" s="18" customFormat="1">
      <c r="A1784" s="271">
        <v>9149294</v>
      </c>
      <c r="B1784" s="274" t="s">
        <v>556</v>
      </c>
    </row>
    <row r="1785" spans="1:2" s="18" customFormat="1">
      <c r="A1785" s="271">
        <v>9149295</v>
      </c>
      <c r="B1785" s="274" t="s">
        <v>557</v>
      </c>
    </row>
    <row r="1786" spans="1:2" s="18" customFormat="1">
      <c r="A1786" s="271">
        <v>9149297</v>
      </c>
      <c r="B1786" s="274" t="s">
        <v>558</v>
      </c>
    </row>
    <row r="1787" spans="1:2" s="18" customFormat="1">
      <c r="A1787" s="271">
        <v>9149299</v>
      </c>
      <c r="B1787" s="274" t="s">
        <v>559</v>
      </c>
    </row>
    <row r="1788" spans="1:2" s="18" customFormat="1">
      <c r="A1788" s="271">
        <v>9149300</v>
      </c>
      <c r="B1788" s="274" t="s">
        <v>560</v>
      </c>
    </row>
    <row r="1789" spans="1:2" s="18" customFormat="1">
      <c r="A1789" s="271">
        <v>9149302</v>
      </c>
      <c r="B1789" s="274" t="s">
        <v>561</v>
      </c>
    </row>
    <row r="1790" spans="1:2" s="18" customFormat="1">
      <c r="A1790" s="271">
        <v>9149304</v>
      </c>
      <c r="B1790" s="274" t="s">
        <v>3290</v>
      </c>
    </row>
    <row r="1791" spans="1:2" s="18" customFormat="1">
      <c r="A1791" s="271">
        <v>9149306</v>
      </c>
      <c r="B1791" s="274" t="s">
        <v>3291</v>
      </c>
    </row>
    <row r="1792" spans="1:2" s="18" customFormat="1">
      <c r="A1792" s="271">
        <v>9149315</v>
      </c>
      <c r="B1792" s="274" t="s">
        <v>582</v>
      </c>
    </row>
    <row r="1793" spans="1:2" s="18" customFormat="1">
      <c r="A1793" s="271">
        <v>9149316</v>
      </c>
      <c r="B1793" s="274" t="s">
        <v>583</v>
      </c>
    </row>
    <row r="1794" spans="1:2" s="18" customFormat="1">
      <c r="A1794" s="271">
        <v>9149317</v>
      </c>
      <c r="B1794" s="274" t="s">
        <v>584</v>
      </c>
    </row>
    <row r="1795" spans="1:2" s="18" customFormat="1">
      <c r="A1795" s="271">
        <v>9149318</v>
      </c>
      <c r="B1795" s="274" t="s">
        <v>585</v>
      </c>
    </row>
    <row r="1796" spans="1:2" s="18" customFormat="1">
      <c r="A1796" s="271">
        <v>9149319</v>
      </c>
      <c r="B1796" s="274" t="s">
        <v>586</v>
      </c>
    </row>
    <row r="1797" spans="1:2" s="18" customFormat="1">
      <c r="A1797" s="271">
        <v>9149320</v>
      </c>
      <c r="B1797" s="274" t="s">
        <v>587</v>
      </c>
    </row>
    <row r="1798" spans="1:2" s="18" customFormat="1">
      <c r="A1798" s="271">
        <v>9149321</v>
      </c>
      <c r="B1798" s="274" t="s">
        <v>3292</v>
      </c>
    </row>
    <row r="1799" spans="1:2" s="18" customFormat="1">
      <c r="A1799" s="271">
        <v>9149322</v>
      </c>
      <c r="B1799" s="274" t="s">
        <v>3293</v>
      </c>
    </row>
    <row r="1800" spans="1:2" s="18" customFormat="1">
      <c r="A1800" s="271">
        <v>9149331</v>
      </c>
      <c r="B1800" s="274" t="s">
        <v>588</v>
      </c>
    </row>
    <row r="1801" spans="1:2" s="18" customFormat="1">
      <c r="A1801" s="271">
        <v>9149332</v>
      </c>
      <c r="B1801" s="274" t="s">
        <v>589</v>
      </c>
    </row>
    <row r="1802" spans="1:2" s="18" customFormat="1">
      <c r="A1802" s="271">
        <v>9149333</v>
      </c>
      <c r="B1802" s="274" t="s">
        <v>590</v>
      </c>
    </row>
    <row r="1803" spans="1:2" s="18" customFormat="1">
      <c r="A1803" s="271">
        <v>9149334</v>
      </c>
      <c r="B1803" s="274" t="s">
        <v>3294</v>
      </c>
    </row>
    <row r="1804" spans="1:2" s="18" customFormat="1">
      <c r="A1804" s="271">
        <v>9149335</v>
      </c>
      <c r="B1804" s="274" t="s">
        <v>3295</v>
      </c>
    </row>
    <row r="1805" spans="1:2" s="18" customFormat="1">
      <c r="A1805" s="271">
        <v>9149323</v>
      </c>
      <c r="B1805" s="274" t="s">
        <v>591</v>
      </c>
    </row>
    <row r="1806" spans="1:2" s="18" customFormat="1">
      <c r="A1806" s="271">
        <v>9149324</v>
      </c>
      <c r="B1806" s="274" t="s">
        <v>592</v>
      </c>
    </row>
    <row r="1807" spans="1:2" s="18" customFormat="1">
      <c r="A1807" s="271">
        <v>9149325</v>
      </c>
      <c r="B1807" s="274" t="s">
        <v>593</v>
      </c>
    </row>
    <row r="1808" spans="1:2" s="18" customFormat="1">
      <c r="A1808" s="271">
        <v>9149326</v>
      </c>
      <c r="B1808" s="274" t="s">
        <v>594</v>
      </c>
    </row>
    <row r="1809" spans="1:2" s="18" customFormat="1">
      <c r="A1809" s="271">
        <v>9149327</v>
      </c>
      <c r="B1809" s="274" t="s">
        <v>595</v>
      </c>
    </row>
    <row r="1810" spans="1:2" s="18" customFormat="1">
      <c r="A1810" s="271">
        <v>9149328</v>
      </c>
      <c r="B1810" s="274" t="s">
        <v>596</v>
      </c>
    </row>
    <row r="1811" spans="1:2" s="18" customFormat="1">
      <c r="A1811" s="271">
        <v>9149329</v>
      </c>
      <c r="B1811" s="274" t="s">
        <v>3296</v>
      </c>
    </row>
    <row r="1812" spans="1:2" s="18" customFormat="1">
      <c r="A1812" s="271">
        <v>9149330</v>
      </c>
      <c r="B1812" s="274" t="s">
        <v>3297</v>
      </c>
    </row>
    <row r="1813" spans="1:2" s="18" customFormat="1">
      <c r="A1813" s="271">
        <v>9149345</v>
      </c>
      <c r="B1813" s="274" t="s">
        <v>614</v>
      </c>
    </row>
    <row r="1814" spans="1:2" s="18" customFormat="1">
      <c r="A1814" s="271">
        <v>9149346</v>
      </c>
      <c r="B1814" s="274" t="s">
        <v>615</v>
      </c>
    </row>
    <row r="1815" spans="1:2" s="18" customFormat="1">
      <c r="A1815" s="271">
        <v>9149347</v>
      </c>
      <c r="B1815" s="274" t="s">
        <v>616</v>
      </c>
    </row>
    <row r="1816" spans="1:2" s="18" customFormat="1">
      <c r="A1816" s="271">
        <v>9149348</v>
      </c>
      <c r="B1816" s="274" t="s">
        <v>617</v>
      </c>
    </row>
    <row r="1817" spans="1:2" s="18" customFormat="1">
      <c r="A1817" s="271">
        <v>9149349</v>
      </c>
      <c r="B1817" s="274" t="s">
        <v>618</v>
      </c>
    </row>
    <row r="1818" spans="1:2" s="18" customFormat="1">
      <c r="A1818" s="271">
        <v>9149350</v>
      </c>
      <c r="B1818" s="274" t="s">
        <v>619</v>
      </c>
    </row>
    <row r="1819" spans="1:2" s="18" customFormat="1">
      <c r="A1819" s="271">
        <v>9149351</v>
      </c>
      <c r="B1819" s="274" t="s">
        <v>3298</v>
      </c>
    </row>
    <row r="1820" spans="1:2" s="18" customFormat="1">
      <c r="A1820" s="271">
        <v>9149352</v>
      </c>
      <c r="B1820" s="274" t="s">
        <v>3299</v>
      </c>
    </row>
    <row r="1821" spans="1:2" s="18" customFormat="1">
      <c r="A1821" s="271">
        <v>9149361</v>
      </c>
      <c r="B1821" s="274" t="s">
        <v>620</v>
      </c>
    </row>
    <row r="1822" spans="1:2" s="18" customFormat="1">
      <c r="A1822" s="271">
        <v>9149362</v>
      </c>
      <c r="B1822" s="274" t="s">
        <v>621</v>
      </c>
    </row>
    <row r="1823" spans="1:2" s="18" customFormat="1">
      <c r="A1823" s="271">
        <v>9149363</v>
      </c>
      <c r="B1823" s="274" t="s">
        <v>622</v>
      </c>
    </row>
    <row r="1824" spans="1:2" s="18" customFormat="1">
      <c r="A1824" s="271">
        <v>9149364</v>
      </c>
      <c r="B1824" s="274" t="s">
        <v>3300</v>
      </c>
    </row>
    <row r="1825" spans="1:2" s="18" customFormat="1">
      <c r="A1825" s="271">
        <v>9149365</v>
      </c>
      <c r="B1825" s="274" t="s">
        <v>3301</v>
      </c>
    </row>
    <row r="1826" spans="1:2" s="18" customFormat="1">
      <c r="A1826" s="271">
        <v>9149353</v>
      </c>
      <c r="B1826" s="274" t="s">
        <v>623</v>
      </c>
    </row>
    <row r="1827" spans="1:2" s="18" customFormat="1">
      <c r="A1827" s="271">
        <v>9149354</v>
      </c>
      <c r="B1827" s="274" t="s">
        <v>624</v>
      </c>
    </row>
    <row r="1828" spans="1:2" s="18" customFormat="1">
      <c r="A1828" s="271">
        <v>9149355</v>
      </c>
      <c r="B1828" s="274" t="s">
        <v>625</v>
      </c>
    </row>
    <row r="1829" spans="1:2" s="18" customFormat="1">
      <c r="A1829" s="271">
        <v>9149356</v>
      </c>
      <c r="B1829" s="274" t="s">
        <v>626</v>
      </c>
    </row>
    <row r="1830" spans="1:2" s="18" customFormat="1">
      <c r="A1830" s="271">
        <v>9149357</v>
      </c>
      <c r="B1830" s="274" t="s">
        <v>627</v>
      </c>
    </row>
    <row r="1831" spans="1:2" s="18" customFormat="1">
      <c r="A1831" s="271">
        <v>9149358</v>
      </c>
      <c r="B1831" s="274" t="s">
        <v>628</v>
      </c>
    </row>
    <row r="1832" spans="1:2" s="18" customFormat="1">
      <c r="A1832" s="271">
        <v>9149359</v>
      </c>
      <c r="B1832" s="274" t="s">
        <v>3302</v>
      </c>
    </row>
    <row r="1833" spans="1:2" s="18" customFormat="1">
      <c r="A1833" s="271">
        <v>9149360</v>
      </c>
      <c r="B1833" s="274" t="s">
        <v>3303</v>
      </c>
    </row>
    <row r="1834" spans="1:2" s="18" customFormat="1">
      <c r="A1834" s="271">
        <v>9149389</v>
      </c>
      <c r="B1834" s="274" t="s">
        <v>649</v>
      </c>
    </row>
    <row r="1835" spans="1:2" s="18" customFormat="1">
      <c r="A1835" s="271">
        <v>9149390</v>
      </c>
      <c r="B1835" s="274" t="s">
        <v>650</v>
      </c>
    </row>
    <row r="1836" spans="1:2" s="18" customFormat="1">
      <c r="A1836" s="271">
        <v>9149391</v>
      </c>
      <c r="B1836" s="274" t="s">
        <v>651</v>
      </c>
    </row>
    <row r="1837" spans="1:2" s="18" customFormat="1">
      <c r="A1837" s="271">
        <v>9149392</v>
      </c>
      <c r="B1837" s="274" t="s">
        <v>652</v>
      </c>
    </row>
    <row r="1838" spans="1:2" s="18" customFormat="1">
      <c r="A1838" s="271">
        <v>9149393</v>
      </c>
      <c r="B1838" s="274" t="s">
        <v>653</v>
      </c>
    </row>
    <row r="1839" spans="1:2" s="18" customFormat="1">
      <c r="A1839" s="271">
        <v>9149394</v>
      </c>
      <c r="B1839" s="274" t="s">
        <v>654</v>
      </c>
    </row>
    <row r="1840" spans="1:2" s="18" customFormat="1">
      <c r="A1840" s="271">
        <v>9149395</v>
      </c>
      <c r="B1840" s="274" t="s">
        <v>3304</v>
      </c>
    </row>
    <row r="1841" spans="1:2" s="18" customFormat="1">
      <c r="A1841" s="271">
        <v>9149396</v>
      </c>
      <c r="B1841" s="274" t="s">
        <v>3305</v>
      </c>
    </row>
    <row r="1842" spans="1:2" s="18" customFormat="1">
      <c r="A1842" s="271">
        <v>9149421</v>
      </c>
      <c r="B1842" s="274" t="s">
        <v>671</v>
      </c>
    </row>
    <row r="1843" spans="1:2" s="18" customFormat="1">
      <c r="A1843" s="271">
        <v>9149422</v>
      </c>
      <c r="B1843" s="274" t="s">
        <v>672</v>
      </c>
    </row>
    <row r="1844" spans="1:2" s="18" customFormat="1">
      <c r="A1844" s="271">
        <v>9149423</v>
      </c>
      <c r="B1844" s="274" t="s">
        <v>673</v>
      </c>
    </row>
    <row r="1845" spans="1:2" s="18" customFormat="1">
      <c r="A1845" s="271">
        <v>9149424</v>
      </c>
      <c r="B1845" s="274" t="s">
        <v>674</v>
      </c>
    </row>
    <row r="1846" spans="1:2" s="18" customFormat="1">
      <c r="A1846" s="271">
        <v>9149425</v>
      </c>
      <c r="B1846" s="274" t="s">
        <v>675</v>
      </c>
    </row>
    <row r="1847" spans="1:2" s="18" customFormat="1">
      <c r="A1847" s="271">
        <v>9149426</v>
      </c>
      <c r="B1847" s="274" t="s">
        <v>676</v>
      </c>
    </row>
    <row r="1848" spans="1:2" s="18" customFormat="1">
      <c r="A1848" s="271">
        <v>9149428</v>
      </c>
      <c r="B1848" s="274" t="s">
        <v>3306</v>
      </c>
    </row>
    <row r="1849" spans="1:2" s="18" customFormat="1">
      <c r="A1849" s="271">
        <v>9149429</v>
      </c>
      <c r="B1849" s="274" t="s">
        <v>3307</v>
      </c>
    </row>
    <row r="1850" spans="1:2" s="18" customFormat="1">
      <c r="A1850" s="271">
        <v>9149307</v>
      </c>
      <c r="B1850" s="274" t="s">
        <v>569</v>
      </c>
    </row>
    <row r="1851" spans="1:2" s="18" customFormat="1">
      <c r="A1851" s="271">
        <v>9149308</v>
      </c>
      <c r="B1851" s="274" t="s">
        <v>570</v>
      </c>
    </row>
    <row r="1852" spans="1:2" s="18" customFormat="1">
      <c r="A1852" s="271">
        <v>9149309</v>
      </c>
      <c r="B1852" s="274" t="s">
        <v>571</v>
      </c>
    </row>
    <row r="1853" spans="1:2" s="18" customFormat="1">
      <c r="A1853" s="271">
        <v>9149310</v>
      </c>
      <c r="B1853" s="274" t="s">
        <v>572</v>
      </c>
    </row>
    <row r="1854" spans="1:2" s="18" customFormat="1">
      <c r="A1854" s="271">
        <v>9149311</v>
      </c>
      <c r="B1854" s="274" t="s">
        <v>573</v>
      </c>
    </row>
    <row r="1855" spans="1:2" s="18" customFormat="1">
      <c r="A1855" s="271">
        <v>9149312</v>
      </c>
      <c r="B1855" s="274" t="s">
        <v>574</v>
      </c>
    </row>
    <row r="1856" spans="1:2" s="18" customFormat="1">
      <c r="A1856" s="271">
        <v>9149313</v>
      </c>
      <c r="B1856" s="274" t="s">
        <v>3308</v>
      </c>
    </row>
    <row r="1857" spans="1:2" s="18" customFormat="1">
      <c r="A1857" s="271">
        <v>9149314</v>
      </c>
      <c r="B1857" s="274" t="s">
        <v>3309</v>
      </c>
    </row>
    <row r="1858" spans="1:2" s="18" customFormat="1">
      <c r="A1858" s="271">
        <v>9149336</v>
      </c>
      <c r="B1858" s="274" t="s">
        <v>608</v>
      </c>
    </row>
    <row r="1859" spans="1:2" s="18" customFormat="1">
      <c r="A1859" s="271">
        <v>9149337</v>
      </c>
      <c r="B1859" s="274" t="s">
        <v>609</v>
      </c>
    </row>
    <row r="1860" spans="1:2" s="18" customFormat="1">
      <c r="A1860" s="271">
        <v>9149338</v>
      </c>
      <c r="B1860" s="274" t="s">
        <v>610</v>
      </c>
    </row>
    <row r="1861" spans="1:2" s="18" customFormat="1">
      <c r="A1861" s="271">
        <v>9149339</v>
      </c>
      <c r="B1861" s="274" t="s">
        <v>611</v>
      </c>
    </row>
    <row r="1862" spans="1:2" s="18" customFormat="1">
      <c r="A1862" s="271">
        <v>9149340</v>
      </c>
      <c r="B1862" s="274" t="s">
        <v>612</v>
      </c>
    </row>
    <row r="1863" spans="1:2" s="18" customFormat="1">
      <c r="A1863" s="271">
        <v>9149341</v>
      </c>
      <c r="B1863" s="274" t="s">
        <v>613</v>
      </c>
    </row>
    <row r="1864" spans="1:2" s="18" customFormat="1">
      <c r="A1864" s="271">
        <v>9149343</v>
      </c>
      <c r="B1864" s="274" t="s">
        <v>3310</v>
      </c>
    </row>
    <row r="1865" spans="1:2" s="18" customFormat="1">
      <c r="A1865" s="271">
        <v>9149344</v>
      </c>
      <c r="B1865" s="274" t="s">
        <v>3311</v>
      </c>
    </row>
    <row r="1866" spans="1:2" s="18" customFormat="1">
      <c r="A1866" s="271">
        <v>9149366</v>
      </c>
      <c r="B1866" s="274" t="s">
        <v>634</v>
      </c>
    </row>
    <row r="1867" spans="1:2" s="18" customFormat="1">
      <c r="A1867" s="271">
        <v>9149367</v>
      </c>
      <c r="B1867" s="274" t="s">
        <v>635</v>
      </c>
    </row>
    <row r="1868" spans="1:2" s="18" customFormat="1">
      <c r="A1868" s="271">
        <v>9149368</v>
      </c>
      <c r="B1868" s="274" t="s">
        <v>636</v>
      </c>
    </row>
    <row r="1869" spans="1:2" s="18" customFormat="1">
      <c r="A1869" s="271">
        <v>9149369</v>
      </c>
      <c r="B1869" s="274" t="s">
        <v>637</v>
      </c>
    </row>
    <row r="1870" spans="1:2" s="18" customFormat="1">
      <c r="A1870" s="271">
        <v>9149370</v>
      </c>
      <c r="B1870" s="274" t="s">
        <v>638</v>
      </c>
    </row>
    <row r="1871" spans="1:2" s="18" customFormat="1">
      <c r="A1871" s="271">
        <v>9149371</v>
      </c>
      <c r="B1871" s="274" t="s">
        <v>639</v>
      </c>
    </row>
    <row r="1872" spans="1:2" s="18" customFormat="1">
      <c r="A1872" s="271">
        <v>9149372</v>
      </c>
      <c r="B1872" s="274" t="s">
        <v>3312</v>
      </c>
    </row>
    <row r="1873" spans="1:2" s="18" customFormat="1">
      <c r="A1873" s="271">
        <v>9149373</v>
      </c>
      <c r="B1873" s="274" t="s">
        <v>3313</v>
      </c>
    </row>
    <row r="1874" spans="1:2" s="18" customFormat="1">
      <c r="A1874" s="271">
        <v>9149375</v>
      </c>
      <c r="B1874" s="274" t="s">
        <v>640</v>
      </c>
    </row>
    <row r="1875" spans="1:2" s="18" customFormat="1">
      <c r="A1875" s="271">
        <v>9149376</v>
      </c>
      <c r="B1875" s="274" t="s">
        <v>641</v>
      </c>
    </row>
    <row r="1876" spans="1:2" s="18" customFormat="1">
      <c r="A1876" s="271">
        <v>9149377</v>
      </c>
      <c r="B1876" s="274" t="s">
        <v>642</v>
      </c>
    </row>
    <row r="1877" spans="1:2" s="18" customFormat="1">
      <c r="A1877" s="271">
        <v>9149378</v>
      </c>
      <c r="B1877" s="274" t="s">
        <v>643</v>
      </c>
    </row>
    <row r="1878" spans="1:2" s="18" customFormat="1">
      <c r="A1878" s="271">
        <v>9149379</v>
      </c>
      <c r="B1878" s="274" t="s">
        <v>644</v>
      </c>
    </row>
    <row r="1879" spans="1:2" s="18" customFormat="1">
      <c r="A1879" s="271">
        <v>9149380</v>
      </c>
      <c r="B1879" s="274" t="s">
        <v>645</v>
      </c>
    </row>
    <row r="1880" spans="1:2" s="18" customFormat="1">
      <c r="A1880" s="271">
        <v>9149381</v>
      </c>
      <c r="B1880" s="274" t="s">
        <v>3314</v>
      </c>
    </row>
    <row r="1881" spans="1:2" s="18" customFormat="1">
      <c r="A1881" s="271">
        <v>9149382</v>
      </c>
      <c r="B1881" s="274" t="s">
        <v>3315</v>
      </c>
    </row>
    <row r="1882" spans="1:2" s="18" customFormat="1">
      <c r="A1882" s="271">
        <v>9149383</v>
      </c>
      <c r="B1882" s="274" t="s">
        <v>646</v>
      </c>
    </row>
    <row r="1883" spans="1:2" s="18" customFormat="1">
      <c r="A1883" s="271">
        <v>9149384</v>
      </c>
      <c r="B1883" s="274" t="s">
        <v>647</v>
      </c>
    </row>
    <row r="1884" spans="1:2" s="18" customFormat="1">
      <c r="A1884" s="271">
        <v>9149386</v>
      </c>
      <c r="B1884" s="274" t="s">
        <v>648</v>
      </c>
    </row>
    <row r="1885" spans="1:2" s="18" customFormat="1">
      <c r="A1885" s="271">
        <v>9149387</v>
      </c>
      <c r="B1885" s="274" t="s">
        <v>3316</v>
      </c>
    </row>
    <row r="1886" spans="1:2" s="18" customFormat="1">
      <c r="A1886" s="271">
        <v>9149388</v>
      </c>
      <c r="B1886" s="274" t="s">
        <v>3317</v>
      </c>
    </row>
    <row r="1887" spans="1:2" s="18" customFormat="1">
      <c r="A1887" s="271">
        <v>9149397</v>
      </c>
      <c r="B1887" s="274" t="s">
        <v>655</v>
      </c>
    </row>
    <row r="1888" spans="1:2" s="18" customFormat="1">
      <c r="A1888" s="271">
        <v>9149398</v>
      </c>
      <c r="B1888" s="274" t="s">
        <v>656</v>
      </c>
    </row>
    <row r="1889" spans="1:2" s="18" customFormat="1">
      <c r="A1889" s="271">
        <v>9149399</v>
      </c>
      <c r="B1889" s="274" t="s">
        <v>657</v>
      </c>
    </row>
    <row r="1890" spans="1:2" s="18" customFormat="1">
      <c r="A1890" s="271">
        <v>9149400</v>
      </c>
      <c r="B1890" s="274" t="s">
        <v>658</v>
      </c>
    </row>
    <row r="1891" spans="1:2" s="18" customFormat="1">
      <c r="A1891" s="271">
        <v>9149401</v>
      </c>
      <c r="B1891" s="274" t="s">
        <v>659</v>
      </c>
    </row>
    <row r="1892" spans="1:2" s="18" customFormat="1">
      <c r="A1892" s="271">
        <v>9149402</v>
      </c>
      <c r="B1892" s="274" t="s">
        <v>660</v>
      </c>
    </row>
    <row r="1893" spans="1:2" s="18" customFormat="1">
      <c r="A1893" s="271">
        <v>9149403</v>
      </c>
      <c r="B1893" s="274" t="s">
        <v>3318</v>
      </c>
    </row>
    <row r="1894" spans="1:2" s="18" customFormat="1">
      <c r="A1894" s="271">
        <v>9149405</v>
      </c>
      <c r="B1894" s="274" t="s">
        <v>3319</v>
      </c>
    </row>
    <row r="1895" spans="1:2" s="18" customFormat="1">
      <c r="A1895" s="271">
        <v>9149415</v>
      </c>
      <c r="B1895" s="274" t="s">
        <v>661</v>
      </c>
    </row>
    <row r="1896" spans="1:2" s="18" customFormat="1">
      <c r="A1896" s="271">
        <v>9149416</v>
      </c>
      <c r="B1896" s="274" t="s">
        <v>662</v>
      </c>
    </row>
    <row r="1897" spans="1:2" s="18" customFormat="1">
      <c r="A1897" s="271">
        <v>9149417</v>
      </c>
      <c r="B1897" s="274" t="s">
        <v>663</v>
      </c>
    </row>
    <row r="1898" spans="1:2" s="18" customFormat="1">
      <c r="A1898" s="271">
        <v>9149418</v>
      </c>
      <c r="B1898" s="274" t="s">
        <v>3320</v>
      </c>
    </row>
    <row r="1899" spans="1:2" s="18" customFormat="1">
      <c r="A1899" s="271">
        <v>9149420</v>
      </c>
      <c r="B1899" s="274" t="s">
        <v>3321</v>
      </c>
    </row>
    <row r="1900" spans="1:2" s="18" customFormat="1">
      <c r="A1900" s="271">
        <v>9149406</v>
      </c>
      <c r="B1900" s="274" t="s">
        <v>664</v>
      </c>
    </row>
    <row r="1901" spans="1:2" s="18" customFormat="1">
      <c r="A1901" s="271">
        <v>9149407</v>
      </c>
      <c r="B1901" s="274" t="s">
        <v>665</v>
      </c>
    </row>
    <row r="1902" spans="1:2" s="18" customFormat="1">
      <c r="A1902" s="271">
        <v>9149408</v>
      </c>
      <c r="B1902" s="274" t="s">
        <v>666</v>
      </c>
    </row>
    <row r="1903" spans="1:2" s="18" customFormat="1">
      <c r="A1903" s="271">
        <v>9149410</v>
      </c>
      <c r="B1903" s="274" t="s">
        <v>667</v>
      </c>
    </row>
    <row r="1904" spans="1:2" s="18" customFormat="1">
      <c r="A1904" s="271">
        <v>9149411</v>
      </c>
      <c r="B1904" s="274" t="s">
        <v>668</v>
      </c>
    </row>
    <row r="1905" spans="1:2" s="18" customFormat="1">
      <c r="A1905" s="271">
        <v>9149412</v>
      </c>
      <c r="B1905" s="274" t="s">
        <v>669</v>
      </c>
    </row>
    <row r="1906" spans="1:2" s="18" customFormat="1">
      <c r="A1906" s="271">
        <v>9149413</v>
      </c>
      <c r="B1906" s="274" t="s">
        <v>3322</v>
      </c>
    </row>
    <row r="1907" spans="1:2" s="18" customFormat="1">
      <c r="A1907" s="271">
        <v>9149414</v>
      </c>
      <c r="B1907" s="274" t="s">
        <v>3323</v>
      </c>
    </row>
    <row r="1908" spans="1:2" s="18" customFormat="1">
      <c r="A1908" s="271">
        <v>9149430</v>
      </c>
      <c r="B1908" s="274" t="s">
        <v>678</v>
      </c>
    </row>
    <row r="1909" spans="1:2" s="18" customFormat="1">
      <c r="A1909" s="271">
        <v>9149431</v>
      </c>
      <c r="B1909" s="274" t="s">
        <v>679</v>
      </c>
    </row>
    <row r="1910" spans="1:2" s="18" customFormat="1">
      <c r="A1910" s="271">
        <v>9149432</v>
      </c>
      <c r="B1910" s="274" t="s">
        <v>680</v>
      </c>
    </row>
    <row r="1911" spans="1:2" s="18" customFormat="1">
      <c r="A1911" s="271">
        <v>9149433</v>
      </c>
      <c r="B1911" s="274" t="s">
        <v>681</v>
      </c>
    </row>
    <row r="1912" spans="1:2" s="18" customFormat="1">
      <c r="A1912" s="271">
        <v>9149434</v>
      </c>
      <c r="B1912" s="274" t="s">
        <v>682</v>
      </c>
    </row>
    <row r="1913" spans="1:2" s="18" customFormat="1">
      <c r="A1913" s="271">
        <v>9149435</v>
      </c>
      <c r="B1913" s="274" t="s">
        <v>683</v>
      </c>
    </row>
    <row r="1914" spans="1:2" s="18" customFormat="1">
      <c r="A1914" s="271">
        <v>9149436</v>
      </c>
      <c r="B1914" s="274" t="s">
        <v>3324</v>
      </c>
    </row>
    <row r="1915" spans="1:2" s="18" customFormat="1">
      <c r="A1915" s="271">
        <v>9149437</v>
      </c>
      <c r="B1915" s="274" t="s">
        <v>3325</v>
      </c>
    </row>
    <row r="1916" spans="1:2" s="18" customFormat="1">
      <c r="A1916" s="271">
        <v>9234470</v>
      </c>
      <c r="B1916" s="274" t="s">
        <v>554</v>
      </c>
    </row>
    <row r="1917" spans="1:2" s="18" customFormat="1">
      <c r="A1917" s="271">
        <v>9149261</v>
      </c>
      <c r="B1917" s="274" t="s">
        <v>562</v>
      </c>
    </row>
    <row r="1918" spans="1:2" s="18" customFormat="1">
      <c r="A1918" s="271">
        <v>9149262</v>
      </c>
      <c r="B1918" s="274" t="s">
        <v>563</v>
      </c>
    </row>
    <row r="1919" spans="1:2" s="18" customFormat="1">
      <c r="A1919" s="271">
        <v>9149263</v>
      </c>
      <c r="B1919" s="274" t="s">
        <v>564</v>
      </c>
    </row>
    <row r="1920" spans="1:2" s="18" customFormat="1">
      <c r="A1920" s="271">
        <v>9149264</v>
      </c>
      <c r="B1920" s="274" t="s">
        <v>565</v>
      </c>
    </row>
    <row r="1921" spans="1:2" s="18" customFormat="1">
      <c r="A1921" s="271">
        <v>9149265</v>
      </c>
      <c r="B1921" s="274" t="s">
        <v>566</v>
      </c>
    </row>
    <row r="1922" spans="1:2" s="18" customFormat="1">
      <c r="A1922" s="271">
        <v>9149266</v>
      </c>
      <c r="B1922" s="274" t="s">
        <v>567</v>
      </c>
    </row>
    <row r="1923" spans="1:2" s="18" customFormat="1">
      <c r="A1923" s="271">
        <v>9149268</v>
      </c>
      <c r="B1923" s="274" t="s">
        <v>3326</v>
      </c>
    </row>
    <row r="1924" spans="1:2" s="18" customFormat="1">
      <c r="A1924" s="271">
        <v>9149269</v>
      </c>
      <c r="B1924" s="274" t="s">
        <v>3327</v>
      </c>
    </row>
    <row r="1925" spans="1:2" s="18" customFormat="1">
      <c r="A1925" s="271">
        <v>9149270</v>
      </c>
      <c r="B1925" s="274" t="s">
        <v>575</v>
      </c>
    </row>
    <row r="1926" spans="1:2" s="18" customFormat="1">
      <c r="A1926" s="271">
        <v>9149272</v>
      </c>
      <c r="B1926" s="274" t="s">
        <v>576</v>
      </c>
    </row>
    <row r="1927" spans="1:2" s="18" customFormat="1">
      <c r="A1927" s="271">
        <v>9149273</v>
      </c>
      <c r="B1927" s="274" t="s">
        <v>577</v>
      </c>
    </row>
    <row r="1928" spans="1:2" s="18" customFormat="1">
      <c r="A1928" s="271">
        <v>9149274</v>
      </c>
      <c r="B1928" s="274" t="s">
        <v>578</v>
      </c>
    </row>
    <row r="1929" spans="1:2" s="18" customFormat="1">
      <c r="A1929" s="271">
        <v>9149275</v>
      </c>
      <c r="B1929" s="274" t="s">
        <v>579</v>
      </c>
    </row>
    <row r="1930" spans="1:2" s="18" customFormat="1">
      <c r="A1930" s="271">
        <v>9149276</v>
      </c>
      <c r="B1930" s="274" t="s">
        <v>580</v>
      </c>
    </row>
    <row r="1931" spans="1:2" s="18" customFormat="1">
      <c r="A1931" s="271">
        <v>9149277</v>
      </c>
      <c r="B1931" s="274" t="s">
        <v>3328</v>
      </c>
    </row>
    <row r="1932" spans="1:2" s="18" customFormat="1">
      <c r="A1932" s="271">
        <v>9149278</v>
      </c>
      <c r="B1932" s="274" t="s">
        <v>3329</v>
      </c>
    </row>
    <row r="1933" spans="1:2" s="18" customFormat="1">
      <c r="A1933" s="271">
        <v>9150069</v>
      </c>
      <c r="B1933" s="274" t="s">
        <v>555</v>
      </c>
    </row>
    <row r="1934" spans="1:2" s="18" customFormat="1">
      <c r="A1934" s="271">
        <v>9149279</v>
      </c>
      <c r="B1934" s="274" t="s">
        <v>568</v>
      </c>
    </row>
    <row r="1935" spans="1:2" s="18" customFormat="1">
      <c r="A1935" s="271">
        <v>9149280</v>
      </c>
      <c r="B1935" s="274" t="s">
        <v>581</v>
      </c>
    </row>
    <row r="1936" spans="1:2" s="18" customFormat="1">
      <c r="A1936" s="271">
        <v>9149281</v>
      </c>
      <c r="B1936" s="274" t="s">
        <v>603</v>
      </c>
    </row>
    <row r="1937" spans="1:2" s="18" customFormat="1">
      <c r="A1937" s="271">
        <v>9149282</v>
      </c>
      <c r="B1937" s="274" t="s">
        <v>629</v>
      </c>
    </row>
    <row r="1938" spans="1:2" s="18" customFormat="1">
      <c r="A1938" s="271">
        <v>9149283</v>
      </c>
      <c r="B1938" s="274" t="s">
        <v>670</v>
      </c>
    </row>
    <row r="1939" spans="1:2" s="18" customFormat="1">
      <c r="A1939" s="271">
        <v>9149284</v>
      </c>
      <c r="B1939" s="274" t="s">
        <v>677</v>
      </c>
    </row>
    <row r="1940" spans="1:2" s="18" customFormat="1">
      <c r="A1940" s="271">
        <v>9121875</v>
      </c>
      <c r="B1940" s="274" t="s">
        <v>713</v>
      </c>
    </row>
    <row r="1941" spans="1:2" s="18" customFormat="1">
      <c r="A1941" s="271">
        <v>9192202</v>
      </c>
      <c r="B1941" s="274" t="s">
        <v>714</v>
      </c>
    </row>
    <row r="1942" spans="1:2" s="18" customFormat="1">
      <c r="A1942" s="271">
        <v>9192196</v>
      </c>
      <c r="B1942" s="274" t="s">
        <v>715</v>
      </c>
    </row>
    <row r="1943" spans="1:2" s="18" customFormat="1">
      <c r="A1943" s="271">
        <v>9121883</v>
      </c>
      <c r="B1943" s="274" t="s">
        <v>716</v>
      </c>
    </row>
    <row r="1944" spans="1:2" s="18" customFormat="1">
      <c r="A1944" s="271">
        <v>9192191</v>
      </c>
      <c r="B1944" s="274" t="s">
        <v>717</v>
      </c>
    </row>
    <row r="1945" spans="1:2" s="18" customFormat="1">
      <c r="A1945" s="271">
        <v>9121887</v>
      </c>
      <c r="B1945" s="274" t="s">
        <v>718</v>
      </c>
    </row>
    <row r="1946" spans="1:2" s="18" customFormat="1">
      <c r="A1946" s="271">
        <v>9192184</v>
      </c>
      <c r="B1946" s="274" t="s">
        <v>719</v>
      </c>
    </row>
    <row r="1947" spans="1:2" s="18" customFormat="1">
      <c r="A1947" s="271">
        <v>9149285</v>
      </c>
      <c r="B1947" s="274" t="s">
        <v>597</v>
      </c>
    </row>
    <row r="1948" spans="1:2" s="18" customFormat="1">
      <c r="A1948" s="271">
        <v>9149286</v>
      </c>
      <c r="B1948" s="274" t="s">
        <v>598</v>
      </c>
    </row>
    <row r="1949" spans="1:2" s="18" customFormat="1">
      <c r="A1949" s="271">
        <v>9149287</v>
      </c>
      <c r="B1949" s="274" t="s">
        <v>599</v>
      </c>
    </row>
    <row r="1950" spans="1:2" s="18" customFormat="1">
      <c r="A1950" s="271">
        <v>9149288</v>
      </c>
      <c r="B1950" s="274" t="s">
        <v>600</v>
      </c>
    </row>
    <row r="1951" spans="1:2" s="18" customFormat="1">
      <c r="A1951" s="271">
        <v>9149289</v>
      </c>
      <c r="B1951" s="274" t="s">
        <v>601</v>
      </c>
    </row>
    <row r="1952" spans="1:2" s="18" customFormat="1">
      <c r="A1952" s="271">
        <v>9149290</v>
      </c>
      <c r="B1952" s="274" t="s">
        <v>602</v>
      </c>
    </row>
    <row r="1953" spans="1:2" s="18" customFormat="1">
      <c r="A1953" s="271">
        <v>9149291</v>
      </c>
      <c r="B1953" s="274" t="s">
        <v>3330</v>
      </c>
    </row>
    <row r="1954" spans="1:2" s="18" customFormat="1">
      <c r="A1954" s="271">
        <v>9149292</v>
      </c>
      <c r="B1954" s="274" t="s">
        <v>3331</v>
      </c>
    </row>
    <row r="1955" spans="1:2" s="18" customFormat="1">
      <c r="A1955" s="271">
        <v>9122914</v>
      </c>
      <c r="B1955" s="274" t="s">
        <v>604</v>
      </c>
    </row>
    <row r="1956" spans="1:2" s="18" customFormat="1">
      <c r="A1956" s="271">
        <v>9122918</v>
      </c>
      <c r="B1956" s="274" t="s">
        <v>605</v>
      </c>
    </row>
    <row r="1957" spans="1:2" s="18" customFormat="1">
      <c r="A1957" s="271">
        <v>9122922</v>
      </c>
      <c r="B1957" s="274" t="s">
        <v>606</v>
      </c>
    </row>
    <row r="1958" spans="1:2" s="18" customFormat="1">
      <c r="A1958" s="271">
        <v>9122926</v>
      </c>
      <c r="B1958" s="274" t="s">
        <v>3332</v>
      </c>
    </row>
    <row r="1959" spans="1:2" s="18" customFormat="1">
      <c r="A1959" s="271">
        <v>9122934</v>
      </c>
      <c r="B1959" s="274" t="s">
        <v>3333</v>
      </c>
    </row>
    <row r="1960" spans="1:2" s="18" customFormat="1">
      <c r="A1960" s="271">
        <v>9122975</v>
      </c>
      <c r="B1960" s="274" t="s">
        <v>607</v>
      </c>
    </row>
    <row r="1961" spans="1:2" s="18" customFormat="1">
      <c r="A1961" s="271">
        <v>9122951</v>
      </c>
      <c r="B1961" s="274" t="s">
        <v>630</v>
      </c>
    </row>
    <row r="1962" spans="1:2" s="18" customFormat="1">
      <c r="A1962" s="271">
        <v>9122955</v>
      </c>
      <c r="B1962" s="274" t="s">
        <v>631</v>
      </c>
    </row>
    <row r="1963" spans="1:2" s="18" customFormat="1">
      <c r="A1963" s="271">
        <v>9122959</v>
      </c>
      <c r="B1963" s="274" t="s">
        <v>632</v>
      </c>
    </row>
    <row r="1964" spans="1:2" s="18" customFormat="1">
      <c r="A1964" s="271">
        <v>9122963</v>
      </c>
      <c r="B1964" s="274" t="s">
        <v>3334</v>
      </c>
    </row>
    <row r="1965" spans="1:2" s="18" customFormat="1">
      <c r="A1965" s="271">
        <v>9122971</v>
      </c>
      <c r="B1965" s="274" t="s">
        <v>3335</v>
      </c>
    </row>
    <row r="1966" spans="1:2" s="18" customFormat="1">
      <c r="A1966" s="271">
        <v>9122980</v>
      </c>
      <c r="B1966" s="274" t="s">
        <v>633</v>
      </c>
    </row>
    <row r="1967" spans="1:2" s="18" customFormat="1">
      <c r="A1967" s="271">
        <v>9123084</v>
      </c>
      <c r="B1967" s="274" t="s">
        <v>721</v>
      </c>
    </row>
    <row r="1968" spans="1:2" s="18" customFormat="1">
      <c r="A1968" s="271">
        <v>9123087</v>
      </c>
      <c r="B1968" s="274" t="s">
        <v>722</v>
      </c>
    </row>
    <row r="1969" spans="1:2" s="18" customFormat="1">
      <c r="A1969" s="271">
        <v>9123090</v>
      </c>
      <c r="B1969" s="274" t="s">
        <v>723</v>
      </c>
    </row>
    <row r="1970" spans="1:2" s="18" customFormat="1">
      <c r="A1970" s="271">
        <v>9123093</v>
      </c>
      <c r="B1970" s="274" t="s">
        <v>724</v>
      </c>
    </row>
    <row r="1971" spans="1:2" s="18" customFormat="1">
      <c r="A1971" s="271">
        <v>9192206</v>
      </c>
      <c r="B1971" s="274" t="s">
        <v>725</v>
      </c>
    </row>
    <row r="1972" spans="1:2" s="18" customFormat="1">
      <c r="A1972" s="271">
        <v>9182714</v>
      </c>
      <c r="B1972" s="274" t="s">
        <v>726</v>
      </c>
    </row>
    <row r="1973" spans="1:2" s="18" customFormat="1">
      <c r="A1973" s="271">
        <v>9234493</v>
      </c>
      <c r="B1973" s="274" t="s">
        <v>3340</v>
      </c>
    </row>
    <row r="1974" spans="1:2" s="18" customFormat="1">
      <c r="A1974" s="271">
        <v>9150521</v>
      </c>
      <c r="B1974" s="274" t="s">
        <v>3341</v>
      </c>
    </row>
    <row r="1975" spans="1:2" s="18" customFormat="1">
      <c r="A1975" s="271">
        <v>9150522</v>
      </c>
      <c r="B1975" s="274" t="s">
        <v>3342</v>
      </c>
    </row>
    <row r="1976" spans="1:2" s="18" customFormat="1">
      <c r="A1976" s="271">
        <v>9150523</v>
      </c>
      <c r="B1976" s="274" t="s">
        <v>3343</v>
      </c>
    </row>
    <row r="1977" spans="1:2" s="18" customFormat="1">
      <c r="A1977" s="271">
        <v>9150524</v>
      </c>
      <c r="B1977" s="274" t="s">
        <v>3344</v>
      </c>
    </row>
    <row r="1978" spans="1:2" s="18" customFormat="1">
      <c r="A1978" s="271">
        <v>9150525</v>
      </c>
      <c r="B1978" s="274" t="s">
        <v>3345</v>
      </c>
    </row>
    <row r="1979" spans="1:2" s="18" customFormat="1">
      <c r="A1979" s="271">
        <v>9150526</v>
      </c>
      <c r="B1979" s="274" t="s">
        <v>3346</v>
      </c>
    </row>
    <row r="1980" spans="1:2" s="18" customFormat="1">
      <c r="A1980" s="271">
        <v>9150527</v>
      </c>
      <c r="B1980" s="274" t="s">
        <v>3347</v>
      </c>
    </row>
    <row r="1981" spans="1:2" s="18" customFormat="1">
      <c r="A1981" s="271">
        <v>9150528</v>
      </c>
      <c r="B1981" s="274" t="s">
        <v>3348</v>
      </c>
    </row>
    <row r="1982" spans="1:2" s="18" customFormat="1">
      <c r="A1982" s="271">
        <v>9150537</v>
      </c>
      <c r="B1982" s="274" t="s">
        <v>3349</v>
      </c>
    </row>
    <row r="1983" spans="1:2" s="18" customFormat="1">
      <c r="A1983" s="271">
        <v>9150538</v>
      </c>
      <c r="B1983" s="274" t="s">
        <v>3350</v>
      </c>
    </row>
    <row r="1984" spans="1:2" s="18" customFormat="1">
      <c r="A1984" s="271">
        <v>9150539</v>
      </c>
      <c r="B1984" s="274" t="s">
        <v>3351</v>
      </c>
    </row>
    <row r="1985" spans="1:2" s="18" customFormat="1">
      <c r="A1985" s="271">
        <v>9150540</v>
      </c>
      <c r="B1985" s="274" t="s">
        <v>3352</v>
      </c>
    </row>
    <row r="1986" spans="1:2" s="18" customFormat="1">
      <c r="A1986" s="271">
        <v>9150542</v>
      </c>
      <c r="B1986" s="274" t="s">
        <v>3353</v>
      </c>
    </row>
    <row r="1987" spans="1:2" s="18" customFormat="1">
      <c r="A1987" s="271">
        <v>9150543</v>
      </c>
      <c r="B1987" s="274" t="s">
        <v>3354</v>
      </c>
    </row>
    <row r="1988" spans="1:2" s="18" customFormat="1">
      <c r="A1988" s="271">
        <v>9150544</v>
      </c>
      <c r="B1988" s="274" t="s">
        <v>3355</v>
      </c>
    </row>
    <row r="1989" spans="1:2" s="18" customFormat="1">
      <c r="A1989" s="271">
        <v>9150545</v>
      </c>
      <c r="B1989" s="274" t="s">
        <v>3356</v>
      </c>
    </row>
    <row r="1990" spans="1:2" s="18" customFormat="1">
      <c r="A1990" s="271">
        <v>9150554</v>
      </c>
      <c r="B1990" s="274" t="s">
        <v>3357</v>
      </c>
    </row>
    <row r="1991" spans="1:2" s="18" customFormat="1">
      <c r="A1991" s="271">
        <v>9150555</v>
      </c>
      <c r="B1991" s="274" t="s">
        <v>3358</v>
      </c>
    </row>
    <row r="1992" spans="1:2" s="18" customFormat="1">
      <c r="A1992" s="271">
        <v>9150556</v>
      </c>
      <c r="B1992" s="274" t="s">
        <v>3359</v>
      </c>
    </row>
    <row r="1993" spans="1:2" s="18" customFormat="1">
      <c r="A1993" s="271">
        <v>9150557</v>
      </c>
      <c r="B1993" s="274" t="s">
        <v>3360</v>
      </c>
    </row>
    <row r="1994" spans="1:2" s="18" customFormat="1">
      <c r="A1994" s="271">
        <v>9150558</v>
      </c>
      <c r="B1994" s="274" t="s">
        <v>3361</v>
      </c>
    </row>
    <row r="1995" spans="1:2" s="18" customFormat="1">
      <c r="A1995" s="271">
        <v>9150546</v>
      </c>
      <c r="B1995" s="274" t="s">
        <v>3362</v>
      </c>
    </row>
    <row r="1996" spans="1:2" s="18" customFormat="1">
      <c r="A1996" s="271">
        <v>9150547</v>
      </c>
      <c r="B1996" s="274" t="s">
        <v>3363</v>
      </c>
    </row>
    <row r="1997" spans="1:2" s="18" customFormat="1">
      <c r="A1997" s="271">
        <v>9150548</v>
      </c>
      <c r="B1997" s="274" t="s">
        <v>3364</v>
      </c>
    </row>
    <row r="1998" spans="1:2" s="18" customFormat="1">
      <c r="A1998" s="271">
        <v>9150549</v>
      </c>
      <c r="B1998" s="274" t="s">
        <v>3365</v>
      </c>
    </row>
    <row r="1999" spans="1:2" s="18" customFormat="1">
      <c r="A1999" s="271">
        <v>9150550</v>
      </c>
      <c r="B1999" s="274" t="s">
        <v>3366</v>
      </c>
    </row>
    <row r="2000" spans="1:2" s="18" customFormat="1">
      <c r="A2000" s="271">
        <v>9150551</v>
      </c>
      <c r="B2000" s="274" t="s">
        <v>3367</v>
      </c>
    </row>
    <row r="2001" spans="1:2" s="18" customFormat="1">
      <c r="A2001" s="271">
        <v>9150552</v>
      </c>
      <c r="B2001" s="274" t="s">
        <v>3368</v>
      </c>
    </row>
    <row r="2002" spans="1:2" s="18" customFormat="1">
      <c r="A2002" s="271">
        <v>9150553</v>
      </c>
      <c r="B2002" s="274" t="s">
        <v>3369</v>
      </c>
    </row>
    <row r="2003" spans="1:2" s="18" customFormat="1">
      <c r="A2003" s="271">
        <v>9150568</v>
      </c>
      <c r="B2003" s="274" t="s">
        <v>3370</v>
      </c>
    </row>
    <row r="2004" spans="1:2" s="18" customFormat="1">
      <c r="A2004" s="271">
        <v>9150569</v>
      </c>
      <c r="B2004" s="274" t="s">
        <v>3371</v>
      </c>
    </row>
    <row r="2005" spans="1:2" s="18" customFormat="1">
      <c r="A2005" s="271">
        <v>9150570</v>
      </c>
      <c r="B2005" s="274" t="s">
        <v>3372</v>
      </c>
    </row>
    <row r="2006" spans="1:2" s="18" customFormat="1">
      <c r="A2006" s="271">
        <v>9150571</v>
      </c>
      <c r="B2006" s="274" t="s">
        <v>3373</v>
      </c>
    </row>
    <row r="2007" spans="1:2" s="18" customFormat="1">
      <c r="A2007" s="271">
        <v>9150572</v>
      </c>
      <c r="B2007" s="274" t="s">
        <v>3374</v>
      </c>
    </row>
    <row r="2008" spans="1:2" s="18" customFormat="1">
      <c r="A2008" s="271">
        <v>9150573</v>
      </c>
      <c r="B2008" s="274" t="s">
        <v>3375</v>
      </c>
    </row>
    <row r="2009" spans="1:2" s="18" customFormat="1">
      <c r="A2009" s="271">
        <v>9150574</v>
      </c>
      <c r="B2009" s="274" t="s">
        <v>3376</v>
      </c>
    </row>
    <row r="2010" spans="1:2" s="18" customFormat="1">
      <c r="A2010" s="271">
        <v>9150575</v>
      </c>
      <c r="B2010" s="274" t="s">
        <v>3377</v>
      </c>
    </row>
    <row r="2011" spans="1:2" s="18" customFormat="1">
      <c r="A2011" s="271">
        <v>9150657</v>
      </c>
      <c r="B2011" s="274" t="s">
        <v>3378</v>
      </c>
    </row>
    <row r="2012" spans="1:2" s="18" customFormat="1">
      <c r="A2012" s="271">
        <v>9150658</v>
      </c>
      <c r="B2012" s="274" t="s">
        <v>3379</v>
      </c>
    </row>
    <row r="2013" spans="1:2" s="18" customFormat="1">
      <c r="A2013" s="271">
        <v>9150659</v>
      </c>
      <c r="B2013" s="274" t="s">
        <v>3380</v>
      </c>
    </row>
    <row r="2014" spans="1:2" s="18" customFormat="1">
      <c r="A2014" s="271">
        <v>9150660</v>
      </c>
      <c r="B2014" s="274" t="s">
        <v>3381</v>
      </c>
    </row>
    <row r="2015" spans="1:2" s="18" customFormat="1">
      <c r="A2015" s="271">
        <v>9150661</v>
      </c>
      <c r="B2015" s="274" t="s">
        <v>3382</v>
      </c>
    </row>
    <row r="2016" spans="1:2" s="18" customFormat="1">
      <c r="A2016" s="271">
        <v>9150576</v>
      </c>
      <c r="B2016" s="274" t="s">
        <v>3383</v>
      </c>
    </row>
    <row r="2017" spans="1:2" s="18" customFormat="1">
      <c r="A2017" s="271">
        <v>9150577</v>
      </c>
      <c r="B2017" s="274" t="s">
        <v>3384</v>
      </c>
    </row>
    <row r="2018" spans="1:2" s="18" customFormat="1">
      <c r="A2018" s="271">
        <v>9150578</v>
      </c>
      <c r="B2018" s="274" t="s">
        <v>3385</v>
      </c>
    </row>
    <row r="2019" spans="1:2" s="18" customFormat="1">
      <c r="A2019" s="271">
        <v>9150579</v>
      </c>
      <c r="B2019" s="274" t="s">
        <v>3386</v>
      </c>
    </row>
    <row r="2020" spans="1:2" s="18" customFormat="1">
      <c r="A2020" s="271">
        <v>9150580</v>
      </c>
      <c r="B2020" s="274" t="s">
        <v>3387</v>
      </c>
    </row>
    <row r="2021" spans="1:2" s="18" customFormat="1">
      <c r="A2021" s="271">
        <v>9150581</v>
      </c>
      <c r="B2021" s="274" t="s">
        <v>3388</v>
      </c>
    </row>
    <row r="2022" spans="1:2" s="18" customFormat="1">
      <c r="A2022" s="271">
        <v>9150582</v>
      </c>
      <c r="B2022" s="274" t="s">
        <v>3389</v>
      </c>
    </row>
    <row r="2023" spans="1:2" s="18" customFormat="1">
      <c r="A2023" s="271">
        <v>9150583</v>
      </c>
      <c r="B2023" s="274" t="s">
        <v>3390</v>
      </c>
    </row>
    <row r="2024" spans="1:2" s="18" customFormat="1">
      <c r="A2024" s="271">
        <v>9150662</v>
      </c>
      <c r="B2024" s="274" t="s">
        <v>3391</v>
      </c>
    </row>
    <row r="2025" spans="1:2" s="18" customFormat="1">
      <c r="A2025" s="271">
        <v>9150663</v>
      </c>
      <c r="B2025" s="274" t="s">
        <v>3392</v>
      </c>
    </row>
    <row r="2026" spans="1:2" s="18" customFormat="1">
      <c r="A2026" s="271">
        <v>9150664</v>
      </c>
      <c r="B2026" s="274" t="s">
        <v>3393</v>
      </c>
    </row>
    <row r="2027" spans="1:2" s="18" customFormat="1">
      <c r="A2027" s="271">
        <v>9150665</v>
      </c>
      <c r="B2027" s="274" t="s">
        <v>3394</v>
      </c>
    </row>
    <row r="2028" spans="1:2" s="18" customFormat="1">
      <c r="A2028" s="271">
        <v>9150666</v>
      </c>
      <c r="B2028" s="274" t="s">
        <v>3395</v>
      </c>
    </row>
    <row r="2029" spans="1:2" s="18" customFormat="1">
      <c r="A2029" s="271">
        <v>9150667</v>
      </c>
      <c r="B2029" s="274" t="s">
        <v>3396</v>
      </c>
    </row>
    <row r="2030" spans="1:2" s="18" customFormat="1">
      <c r="A2030" s="271">
        <v>9150668</v>
      </c>
      <c r="B2030" s="274" t="s">
        <v>3397</v>
      </c>
    </row>
    <row r="2031" spans="1:2" s="18" customFormat="1">
      <c r="A2031" s="271">
        <v>9150669</v>
      </c>
      <c r="B2031" s="274" t="s">
        <v>3398</v>
      </c>
    </row>
    <row r="2032" spans="1:2" s="18" customFormat="1">
      <c r="A2032" s="271">
        <v>9150670</v>
      </c>
      <c r="B2032" s="274" t="s">
        <v>3399</v>
      </c>
    </row>
    <row r="2033" spans="1:2" s="18" customFormat="1">
      <c r="A2033" s="271">
        <v>9150671</v>
      </c>
      <c r="B2033" s="274" t="s">
        <v>3400</v>
      </c>
    </row>
    <row r="2034" spans="1:2" s="18" customFormat="1">
      <c r="A2034" s="271">
        <v>9150672</v>
      </c>
      <c r="B2034" s="274" t="s">
        <v>3401</v>
      </c>
    </row>
    <row r="2035" spans="1:2" s="18" customFormat="1">
      <c r="A2035" s="271">
        <v>9150673</v>
      </c>
      <c r="B2035" s="274" t="s">
        <v>3402</v>
      </c>
    </row>
    <row r="2036" spans="1:2" s="18" customFormat="1">
      <c r="A2036" s="271">
        <v>9150674</v>
      </c>
      <c r="B2036" s="274" t="s">
        <v>3403</v>
      </c>
    </row>
    <row r="2037" spans="1:2" s="18" customFormat="1">
      <c r="A2037" s="271">
        <v>9150675</v>
      </c>
      <c r="B2037" s="274" t="s">
        <v>3404</v>
      </c>
    </row>
    <row r="2038" spans="1:2" s="18" customFormat="1">
      <c r="A2038" s="271">
        <v>9150676</v>
      </c>
      <c r="B2038" s="274" t="s">
        <v>3405</v>
      </c>
    </row>
    <row r="2039" spans="1:2" s="18" customFormat="1">
      <c r="A2039" s="271">
        <v>9150677</v>
      </c>
      <c r="B2039" s="274" t="s">
        <v>3406</v>
      </c>
    </row>
    <row r="2040" spans="1:2" s="18" customFormat="1">
      <c r="A2040" s="271">
        <v>9150529</v>
      </c>
      <c r="B2040" s="274" t="s">
        <v>3407</v>
      </c>
    </row>
    <row r="2041" spans="1:2" s="18" customFormat="1">
      <c r="A2041" s="271">
        <v>9150530</v>
      </c>
      <c r="B2041" s="274" t="s">
        <v>3408</v>
      </c>
    </row>
    <row r="2042" spans="1:2" s="18" customFormat="1">
      <c r="A2042" s="271">
        <v>9150531</v>
      </c>
      <c r="B2042" s="274" t="s">
        <v>3409</v>
      </c>
    </row>
    <row r="2043" spans="1:2" s="18" customFormat="1">
      <c r="A2043" s="271">
        <v>9150532</v>
      </c>
      <c r="B2043" s="274" t="s">
        <v>3410</v>
      </c>
    </row>
    <row r="2044" spans="1:2" s="18" customFormat="1">
      <c r="A2044" s="271">
        <v>9150533</v>
      </c>
      <c r="B2044" s="274" t="s">
        <v>3411</v>
      </c>
    </row>
    <row r="2045" spans="1:2" s="18" customFormat="1">
      <c r="A2045" s="271">
        <v>9150534</v>
      </c>
      <c r="B2045" s="274" t="s">
        <v>3412</v>
      </c>
    </row>
    <row r="2046" spans="1:2" s="18" customFormat="1">
      <c r="A2046" s="271">
        <v>9150535</v>
      </c>
      <c r="B2046" s="274" t="s">
        <v>3413</v>
      </c>
    </row>
    <row r="2047" spans="1:2" s="18" customFormat="1">
      <c r="A2047" s="271">
        <v>9150536</v>
      </c>
      <c r="B2047" s="274" t="s">
        <v>3414</v>
      </c>
    </row>
    <row r="2048" spans="1:2" s="18" customFormat="1">
      <c r="A2048" s="271">
        <v>9150559</v>
      </c>
      <c r="B2048" s="274" t="s">
        <v>3415</v>
      </c>
    </row>
    <row r="2049" spans="1:2" s="18" customFormat="1">
      <c r="A2049" s="271">
        <v>9150560</v>
      </c>
      <c r="B2049" s="274" t="s">
        <v>3416</v>
      </c>
    </row>
    <row r="2050" spans="1:2" s="18" customFormat="1">
      <c r="A2050" s="271">
        <v>9150562</v>
      </c>
      <c r="B2050" s="274" t="s">
        <v>3417</v>
      </c>
    </row>
    <row r="2051" spans="1:2" s="18" customFormat="1">
      <c r="A2051" s="271">
        <v>9150563</v>
      </c>
      <c r="B2051" s="274" t="s">
        <v>3418</v>
      </c>
    </row>
    <row r="2052" spans="1:2" s="18" customFormat="1">
      <c r="A2052" s="271">
        <v>9150564</v>
      </c>
      <c r="B2052" s="274" t="s">
        <v>3419</v>
      </c>
    </row>
    <row r="2053" spans="1:2" s="18" customFormat="1">
      <c r="A2053" s="271">
        <v>9150565</v>
      </c>
      <c r="B2053" s="274" t="s">
        <v>3420</v>
      </c>
    </row>
    <row r="2054" spans="1:2" s="18" customFormat="1">
      <c r="A2054" s="271">
        <v>9150566</v>
      </c>
      <c r="B2054" s="274" t="s">
        <v>3421</v>
      </c>
    </row>
    <row r="2055" spans="1:2" s="18" customFormat="1">
      <c r="A2055" s="271">
        <v>9150567</v>
      </c>
      <c r="B2055" s="274" t="s">
        <v>3422</v>
      </c>
    </row>
    <row r="2056" spans="1:2" s="18" customFormat="1">
      <c r="A2056" s="271">
        <v>9150824</v>
      </c>
      <c r="B2056" s="274" t="s">
        <v>3423</v>
      </c>
    </row>
    <row r="2057" spans="1:2" s="18" customFormat="1">
      <c r="A2057" s="271">
        <v>9150825</v>
      </c>
      <c r="B2057" s="274" t="s">
        <v>3424</v>
      </c>
    </row>
    <row r="2058" spans="1:2" s="18" customFormat="1">
      <c r="A2058" s="271">
        <v>9150826</v>
      </c>
      <c r="B2058" s="274" t="s">
        <v>3425</v>
      </c>
    </row>
    <row r="2059" spans="1:2" s="18" customFormat="1">
      <c r="A2059" s="271">
        <v>9150827</v>
      </c>
      <c r="B2059" s="274" t="s">
        <v>3426</v>
      </c>
    </row>
    <row r="2060" spans="1:2" s="18" customFormat="1">
      <c r="A2060" s="271">
        <v>9150828</v>
      </c>
      <c r="B2060" s="274" t="s">
        <v>3427</v>
      </c>
    </row>
    <row r="2061" spans="1:2" s="18" customFormat="1">
      <c r="A2061" s="271">
        <v>9150829</v>
      </c>
      <c r="B2061" s="274" t="s">
        <v>3428</v>
      </c>
    </row>
    <row r="2062" spans="1:2" s="18" customFormat="1">
      <c r="A2062" s="271">
        <v>9150830</v>
      </c>
      <c r="B2062" s="274" t="s">
        <v>3429</v>
      </c>
    </row>
    <row r="2063" spans="1:2" s="18" customFormat="1">
      <c r="A2063" s="271">
        <v>9150841</v>
      </c>
      <c r="B2063" s="274" t="s">
        <v>3430</v>
      </c>
    </row>
    <row r="2064" spans="1:2" s="18" customFormat="1">
      <c r="A2064" s="271">
        <v>9150850</v>
      </c>
      <c r="B2064" s="274" t="s">
        <v>3431</v>
      </c>
    </row>
    <row r="2065" spans="1:2" s="18" customFormat="1">
      <c r="A2065" s="271">
        <v>9150851</v>
      </c>
      <c r="B2065" s="274" t="s">
        <v>3432</v>
      </c>
    </row>
    <row r="2066" spans="1:2" s="18" customFormat="1">
      <c r="A2066" s="271">
        <v>9150852</v>
      </c>
      <c r="B2066" s="274" t="s">
        <v>3433</v>
      </c>
    </row>
    <row r="2067" spans="1:2" s="18" customFormat="1">
      <c r="A2067" s="271">
        <v>9150853</v>
      </c>
      <c r="B2067" s="274" t="s">
        <v>3434</v>
      </c>
    </row>
    <row r="2068" spans="1:2" s="18" customFormat="1">
      <c r="A2068" s="271">
        <v>9150854</v>
      </c>
      <c r="B2068" s="274" t="s">
        <v>3435</v>
      </c>
    </row>
    <row r="2069" spans="1:2" s="18" customFormat="1">
      <c r="A2069" s="271">
        <v>9150842</v>
      </c>
      <c r="B2069" s="274" t="s">
        <v>3436</v>
      </c>
    </row>
    <row r="2070" spans="1:2" s="18" customFormat="1">
      <c r="A2070" s="271">
        <v>9150843</v>
      </c>
      <c r="B2070" s="274" t="s">
        <v>3437</v>
      </c>
    </row>
    <row r="2071" spans="1:2" s="18" customFormat="1">
      <c r="A2071" s="271">
        <v>9150844</v>
      </c>
      <c r="B2071" s="274" t="s">
        <v>3438</v>
      </c>
    </row>
    <row r="2072" spans="1:2" s="18" customFormat="1">
      <c r="A2072" s="271">
        <v>9150845</v>
      </c>
      <c r="B2072" s="274" t="s">
        <v>3439</v>
      </c>
    </row>
    <row r="2073" spans="1:2" s="18" customFormat="1">
      <c r="A2073" s="271">
        <v>9150846</v>
      </c>
      <c r="B2073" s="274" t="s">
        <v>3440</v>
      </c>
    </row>
    <row r="2074" spans="1:2" s="18" customFormat="1">
      <c r="A2074" s="271">
        <v>9150847</v>
      </c>
      <c r="B2074" s="274" t="s">
        <v>3441</v>
      </c>
    </row>
    <row r="2075" spans="1:2" s="18" customFormat="1">
      <c r="A2075" s="271">
        <v>9150848</v>
      </c>
      <c r="B2075" s="274" t="s">
        <v>3442</v>
      </c>
    </row>
    <row r="2076" spans="1:2" s="18" customFormat="1">
      <c r="A2076" s="271">
        <v>9150849</v>
      </c>
      <c r="B2076" s="274" t="s">
        <v>3443</v>
      </c>
    </row>
    <row r="2077" spans="1:2" s="18" customFormat="1">
      <c r="A2077" s="271">
        <v>9150855</v>
      </c>
      <c r="B2077" s="274" t="s">
        <v>3444</v>
      </c>
    </row>
    <row r="2078" spans="1:2" s="18" customFormat="1">
      <c r="A2078" s="271">
        <v>9150856</v>
      </c>
      <c r="B2078" s="274" t="s">
        <v>3445</v>
      </c>
    </row>
    <row r="2079" spans="1:2" s="18" customFormat="1">
      <c r="A2079" s="271">
        <v>9150857</v>
      </c>
      <c r="B2079" s="274" t="s">
        <v>3446</v>
      </c>
    </row>
    <row r="2080" spans="1:2" s="18" customFormat="1">
      <c r="A2080" s="271">
        <v>9150858</v>
      </c>
      <c r="B2080" s="274" t="s">
        <v>3447</v>
      </c>
    </row>
    <row r="2081" spans="1:2" s="18" customFormat="1">
      <c r="A2081" s="271">
        <v>9150859</v>
      </c>
      <c r="B2081" s="274" t="s">
        <v>3448</v>
      </c>
    </row>
    <row r="2082" spans="1:2" s="18" customFormat="1">
      <c r="A2082" s="271">
        <v>9150860</v>
      </c>
      <c r="B2082" s="274" t="s">
        <v>3449</v>
      </c>
    </row>
    <row r="2083" spans="1:2" s="18" customFormat="1">
      <c r="A2083" s="271">
        <v>9150861</v>
      </c>
      <c r="B2083" s="274" t="s">
        <v>3450</v>
      </c>
    </row>
    <row r="2084" spans="1:2" s="18" customFormat="1">
      <c r="A2084" s="271">
        <v>9150862</v>
      </c>
      <c r="B2084" s="274" t="s">
        <v>3451</v>
      </c>
    </row>
    <row r="2085" spans="1:2" s="18" customFormat="1">
      <c r="A2085" s="271">
        <v>9150871</v>
      </c>
      <c r="B2085" s="274" t="s">
        <v>3452</v>
      </c>
    </row>
    <row r="2086" spans="1:2" s="18" customFormat="1">
      <c r="A2086" s="271">
        <v>9150872</v>
      </c>
      <c r="B2086" s="274" t="s">
        <v>3453</v>
      </c>
    </row>
    <row r="2087" spans="1:2" s="18" customFormat="1">
      <c r="A2087" s="271">
        <v>9150873</v>
      </c>
      <c r="B2087" s="274" t="s">
        <v>3454</v>
      </c>
    </row>
    <row r="2088" spans="1:2" s="18" customFormat="1">
      <c r="A2088" s="271">
        <v>9150874</v>
      </c>
      <c r="B2088" s="274" t="s">
        <v>3455</v>
      </c>
    </row>
    <row r="2089" spans="1:2" s="18" customFormat="1">
      <c r="A2089" s="271">
        <v>9150875</v>
      </c>
      <c r="B2089" s="274" t="s">
        <v>3456</v>
      </c>
    </row>
    <row r="2090" spans="1:2" s="18" customFormat="1">
      <c r="A2090" s="271">
        <v>9150863</v>
      </c>
      <c r="B2090" s="274" t="s">
        <v>3457</v>
      </c>
    </row>
    <row r="2091" spans="1:2" s="18" customFormat="1">
      <c r="A2091" s="271">
        <v>9150864</v>
      </c>
      <c r="B2091" s="274" t="s">
        <v>3458</v>
      </c>
    </row>
    <row r="2092" spans="1:2" s="18" customFormat="1">
      <c r="A2092" s="271">
        <v>9150865</v>
      </c>
      <c r="B2092" s="274" t="s">
        <v>3459</v>
      </c>
    </row>
    <row r="2093" spans="1:2" s="18" customFormat="1">
      <c r="A2093" s="271">
        <v>9150866</v>
      </c>
      <c r="B2093" s="274" t="s">
        <v>3460</v>
      </c>
    </row>
    <row r="2094" spans="1:2" s="18" customFormat="1">
      <c r="A2094" s="271">
        <v>9150867</v>
      </c>
      <c r="B2094" s="274" t="s">
        <v>3461</v>
      </c>
    </row>
    <row r="2095" spans="1:2" s="18" customFormat="1">
      <c r="A2095" s="271">
        <v>9150868</v>
      </c>
      <c r="B2095" s="274" t="s">
        <v>3462</v>
      </c>
    </row>
    <row r="2096" spans="1:2" s="18" customFormat="1">
      <c r="A2096" s="271">
        <v>9150869</v>
      </c>
      <c r="B2096" s="274" t="s">
        <v>3463</v>
      </c>
    </row>
    <row r="2097" spans="1:2" s="18" customFormat="1">
      <c r="A2097" s="271">
        <v>9150870</v>
      </c>
      <c r="B2097" s="274" t="s">
        <v>3464</v>
      </c>
    </row>
    <row r="2098" spans="1:2" s="18" customFormat="1">
      <c r="A2098" s="271">
        <v>9150876</v>
      </c>
      <c r="B2098" s="274" t="s">
        <v>3465</v>
      </c>
    </row>
    <row r="2099" spans="1:2" s="18" customFormat="1">
      <c r="A2099" s="271">
        <v>9150877</v>
      </c>
      <c r="B2099" s="274" t="s">
        <v>3466</v>
      </c>
    </row>
    <row r="2100" spans="1:2" s="18" customFormat="1">
      <c r="A2100" s="271">
        <v>9150878</v>
      </c>
      <c r="B2100" s="274" t="s">
        <v>3467</v>
      </c>
    </row>
    <row r="2101" spans="1:2" s="18" customFormat="1">
      <c r="A2101" s="271">
        <v>9150879</v>
      </c>
      <c r="B2101" s="274" t="s">
        <v>3468</v>
      </c>
    </row>
    <row r="2102" spans="1:2" s="18" customFormat="1">
      <c r="A2102" s="271">
        <v>9150880</v>
      </c>
      <c r="B2102" s="274" t="s">
        <v>3469</v>
      </c>
    </row>
    <row r="2103" spans="1:2" s="18" customFormat="1">
      <c r="A2103" s="271">
        <v>9150881</v>
      </c>
      <c r="B2103" s="274" t="s">
        <v>3470</v>
      </c>
    </row>
    <row r="2104" spans="1:2" s="18" customFormat="1">
      <c r="A2104" s="271">
        <v>9150882</v>
      </c>
      <c r="B2104" s="274" t="s">
        <v>3471</v>
      </c>
    </row>
    <row r="2105" spans="1:2" s="18" customFormat="1">
      <c r="A2105" s="271">
        <v>9150883</v>
      </c>
      <c r="B2105" s="274" t="s">
        <v>3472</v>
      </c>
    </row>
    <row r="2106" spans="1:2" s="18" customFormat="1">
      <c r="A2106" s="271">
        <v>9234471</v>
      </c>
      <c r="B2106" s="274" t="s">
        <v>3473</v>
      </c>
    </row>
    <row r="2107" spans="1:2" s="18" customFormat="1">
      <c r="A2107" s="271">
        <v>9150484</v>
      </c>
      <c r="B2107" s="274" t="s">
        <v>3474</v>
      </c>
    </row>
    <row r="2108" spans="1:2" s="18" customFormat="1">
      <c r="A2108" s="271">
        <v>9150485</v>
      </c>
      <c r="B2108" s="274" t="s">
        <v>3475</v>
      </c>
    </row>
    <row r="2109" spans="1:2" s="18" customFormat="1">
      <c r="A2109" s="271">
        <v>9150486</v>
      </c>
      <c r="B2109" s="274" t="s">
        <v>3476</v>
      </c>
    </row>
    <row r="2110" spans="1:2" s="18" customFormat="1">
      <c r="A2110" s="271">
        <v>9150487</v>
      </c>
      <c r="B2110" s="274" t="s">
        <v>3477</v>
      </c>
    </row>
    <row r="2111" spans="1:2" s="18" customFormat="1">
      <c r="A2111" s="271">
        <v>9150488</v>
      </c>
      <c r="B2111" s="274" t="s">
        <v>3478</v>
      </c>
    </row>
    <row r="2112" spans="1:2" s="18" customFormat="1">
      <c r="A2112" s="271">
        <v>9150489</v>
      </c>
      <c r="B2112" s="274" t="s">
        <v>3479</v>
      </c>
    </row>
    <row r="2113" spans="1:2" s="18" customFormat="1">
      <c r="A2113" s="271">
        <v>9150490</v>
      </c>
      <c r="B2113" s="274" t="s">
        <v>3480</v>
      </c>
    </row>
    <row r="2114" spans="1:2" s="18" customFormat="1">
      <c r="A2114" s="271">
        <v>9150491</v>
      </c>
      <c r="B2114" s="274" t="s">
        <v>3481</v>
      </c>
    </row>
    <row r="2115" spans="1:2" s="18" customFormat="1">
      <c r="A2115" s="271">
        <v>9150492</v>
      </c>
      <c r="B2115" s="274" t="s">
        <v>3482</v>
      </c>
    </row>
    <row r="2116" spans="1:2" s="18" customFormat="1">
      <c r="A2116" s="271">
        <v>9150493</v>
      </c>
      <c r="B2116" s="274" t="s">
        <v>3483</v>
      </c>
    </row>
    <row r="2117" spans="1:2" s="18" customFormat="1">
      <c r="A2117" s="271">
        <v>9150494</v>
      </c>
      <c r="B2117" s="274" t="s">
        <v>3484</v>
      </c>
    </row>
    <row r="2118" spans="1:2" s="18" customFormat="1">
      <c r="A2118" s="271">
        <v>9150495</v>
      </c>
      <c r="B2118" s="274" t="s">
        <v>3485</v>
      </c>
    </row>
    <row r="2119" spans="1:2" s="18" customFormat="1">
      <c r="A2119" s="271">
        <v>9150496</v>
      </c>
      <c r="B2119" s="274" t="s">
        <v>3486</v>
      </c>
    </row>
    <row r="2120" spans="1:2" s="18" customFormat="1">
      <c r="A2120" s="271">
        <v>9150497</v>
      </c>
      <c r="B2120" s="274" t="s">
        <v>3487</v>
      </c>
    </row>
    <row r="2121" spans="1:2" s="18" customFormat="1">
      <c r="A2121" s="271">
        <v>9150498</v>
      </c>
      <c r="B2121" s="274" t="s">
        <v>3488</v>
      </c>
    </row>
    <row r="2122" spans="1:2" s="18" customFormat="1">
      <c r="A2122" s="271">
        <v>9150499</v>
      </c>
      <c r="B2122" s="274" t="s">
        <v>3489</v>
      </c>
    </row>
    <row r="2123" spans="1:2" s="18" customFormat="1">
      <c r="A2123" s="271">
        <v>9150500</v>
      </c>
      <c r="B2123" s="274" t="s">
        <v>3490</v>
      </c>
    </row>
    <row r="2124" spans="1:2" s="18" customFormat="1">
      <c r="A2124" s="271">
        <v>9150501</v>
      </c>
      <c r="B2124" s="274" t="s">
        <v>3491</v>
      </c>
    </row>
    <row r="2125" spans="1:2" s="18" customFormat="1">
      <c r="A2125" s="271">
        <v>9150502</v>
      </c>
      <c r="B2125" s="274" t="s">
        <v>3492</v>
      </c>
    </row>
    <row r="2126" spans="1:2" s="18" customFormat="1">
      <c r="A2126" s="271">
        <v>9150503</v>
      </c>
      <c r="B2126" s="274" t="s">
        <v>3493</v>
      </c>
    </row>
    <row r="2127" spans="1:2" s="18" customFormat="1">
      <c r="A2127" s="271">
        <v>9150505</v>
      </c>
      <c r="B2127" s="274" t="s">
        <v>3494</v>
      </c>
    </row>
    <row r="2128" spans="1:2" s="18" customFormat="1">
      <c r="A2128" s="271">
        <v>9150506</v>
      </c>
      <c r="B2128" s="274" t="s">
        <v>3495</v>
      </c>
    </row>
    <row r="2129" spans="1:2" s="18" customFormat="1">
      <c r="A2129" s="271">
        <v>9150507</v>
      </c>
      <c r="B2129" s="274" t="s">
        <v>3496</v>
      </c>
    </row>
    <row r="2130" spans="1:2" s="18" customFormat="1">
      <c r="A2130" s="271">
        <v>9150512</v>
      </c>
      <c r="B2130" s="274" t="s">
        <v>3497</v>
      </c>
    </row>
    <row r="2131" spans="1:2" s="18" customFormat="1">
      <c r="A2131" s="271">
        <v>9150513</v>
      </c>
      <c r="B2131" s="274" t="s">
        <v>3498</v>
      </c>
    </row>
    <row r="2132" spans="1:2" s="18" customFormat="1">
      <c r="A2132" s="271">
        <v>9150514</v>
      </c>
      <c r="B2132" s="274" t="s">
        <v>3499</v>
      </c>
    </row>
    <row r="2133" spans="1:2" s="18" customFormat="1">
      <c r="A2133" s="271">
        <v>9150515</v>
      </c>
      <c r="B2133" s="274" t="s">
        <v>3500</v>
      </c>
    </row>
    <row r="2134" spans="1:2" s="18" customFormat="1">
      <c r="A2134" s="271">
        <v>9150516</v>
      </c>
      <c r="B2134" s="274" t="s">
        <v>3501</v>
      </c>
    </row>
    <row r="2135" spans="1:2" s="18" customFormat="1">
      <c r="A2135" s="271">
        <v>9150517</v>
      </c>
      <c r="B2135" s="274" t="s">
        <v>3502</v>
      </c>
    </row>
    <row r="2136" spans="1:2" s="18" customFormat="1">
      <c r="A2136" s="271">
        <v>9150518</v>
      </c>
      <c r="B2136" s="274" t="s">
        <v>3503</v>
      </c>
    </row>
    <row r="2137" spans="1:2" s="18" customFormat="1">
      <c r="A2137" s="271">
        <v>9150519</v>
      </c>
      <c r="B2137" s="274" t="s">
        <v>3504</v>
      </c>
    </row>
    <row r="2138" spans="1:2" s="18" customFormat="1">
      <c r="A2138" s="271">
        <v>9122913</v>
      </c>
      <c r="B2138" s="274" t="s">
        <v>3505</v>
      </c>
    </row>
    <row r="2139" spans="1:2" s="18" customFormat="1">
      <c r="A2139" s="271">
        <v>9122917</v>
      </c>
      <c r="B2139" s="274" t="s">
        <v>3506</v>
      </c>
    </row>
    <row r="2140" spans="1:2" s="18" customFormat="1">
      <c r="A2140" s="271">
        <v>9122921</v>
      </c>
      <c r="B2140" s="274" t="s">
        <v>3507</v>
      </c>
    </row>
    <row r="2141" spans="1:2" s="18" customFormat="1">
      <c r="A2141" s="271">
        <v>9122925</v>
      </c>
      <c r="B2141" s="274" t="s">
        <v>3508</v>
      </c>
    </row>
    <row r="2142" spans="1:2" s="18" customFormat="1">
      <c r="A2142" s="271">
        <v>9122933</v>
      </c>
      <c r="B2142" s="274" t="s">
        <v>3509</v>
      </c>
    </row>
    <row r="2143" spans="1:2" s="18" customFormat="1">
      <c r="A2143" s="271">
        <v>9122974</v>
      </c>
      <c r="B2143" s="274" t="s">
        <v>3510</v>
      </c>
    </row>
    <row r="2144" spans="1:2" s="18" customFormat="1">
      <c r="A2144" s="271">
        <v>9122950</v>
      </c>
      <c r="B2144" s="274" t="s">
        <v>3511</v>
      </c>
    </row>
    <row r="2145" spans="1:2" s="18" customFormat="1">
      <c r="A2145" s="271">
        <v>9122954</v>
      </c>
      <c r="B2145" s="274" t="s">
        <v>3512</v>
      </c>
    </row>
    <row r="2146" spans="1:2" s="18" customFormat="1">
      <c r="A2146" s="271">
        <v>9122958</v>
      </c>
      <c r="B2146" s="274" t="s">
        <v>3513</v>
      </c>
    </row>
    <row r="2147" spans="1:2" s="18" customFormat="1">
      <c r="A2147" s="271">
        <v>9122962</v>
      </c>
      <c r="B2147" s="274" t="s">
        <v>3514</v>
      </c>
    </row>
    <row r="2148" spans="1:2" s="18" customFormat="1">
      <c r="A2148" s="271">
        <v>9122970</v>
      </c>
      <c r="B2148" s="274" t="s">
        <v>3515</v>
      </c>
    </row>
    <row r="2149" spans="1:2" s="18" customFormat="1">
      <c r="A2149" s="271">
        <v>9122979</v>
      </c>
      <c r="B2149" s="274" t="s">
        <v>3516</v>
      </c>
    </row>
    <row r="2150" spans="1:2" s="18" customFormat="1">
      <c r="A2150" s="271">
        <v>9192201</v>
      </c>
      <c r="B2150" s="274" t="s">
        <v>3517</v>
      </c>
    </row>
    <row r="2151" spans="1:2" s="18" customFormat="1">
      <c r="A2151" s="271">
        <v>9192195</v>
      </c>
      <c r="B2151" s="274" t="s">
        <v>3518</v>
      </c>
    </row>
    <row r="2152" spans="1:2" s="18" customFormat="1">
      <c r="A2152" s="271">
        <v>9192190</v>
      </c>
      <c r="B2152" s="274" t="s">
        <v>3519</v>
      </c>
    </row>
    <row r="2153" spans="1:2" s="18" customFormat="1">
      <c r="A2153" s="271">
        <v>9192183</v>
      </c>
      <c r="B2153" s="274" t="s">
        <v>3520</v>
      </c>
    </row>
    <row r="2154" spans="1:2" s="18" customFormat="1">
      <c r="A2154" s="271">
        <v>9140121</v>
      </c>
      <c r="B2154" s="274" t="s">
        <v>3521</v>
      </c>
    </row>
    <row r="2155" spans="1:2" s="18" customFormat="1">
      <c r="A2155" s="271">
        <v>9140122</v>
      </c>
      <c r="B2155" s="274" t="s">
        <v>3522</v>
      </c>
    </row>
    <row r="2156" spans="1:2" s="18" customFormat="1">
      <c r="A2156" s="271">
        <v>9140123</v>
      </c>
      <c r="B2156" s="274" t="s">
        <v>3523</v>
      </c>
    </row>
    <row r="2157" spans="1:2" s="18" customFormat="1">
      <c r="A2157" s="271">
        <v>9140124</v>
      </c>
      <c r="B2157" s="274" t="s">
        <v>3524</v>
      </c>
    </row>
    <row r="2158" spans="1:2" s="18" customFormat="1">
      <c r="A2158" s="271">
        <v>9192205</v>
      </c>
      <c r="B2158" s="274" t="s">
        <v>3525</v>
      </c>
    </row>
    <row r="2159" spans="1:2" s="18" customFormat="1">
      <c r="A2159" s="271">
        <v>9182712</v>
      </c>
      <c r="B2159" s="274" t="s">
        <v>3526</v>
      </c>
    </row>
    <row r="2160" spans="1:2" s="18" customFormat="1">
      <c r="A2160" s="271">
        <v>9235834</v>
      </c>
      <c r="B2160" s="274" t="s">
        <v>728</v>
      </c>
    </row>
    <row r="2161" spans="1:2" s="18" customFormat="1">
      <c r="A2161" s="271">
        <v>9123010</v>
      </c>
      <c r="B2161" s="274" t="s">
        <v>684</v>
      </c>
    </row>
    <row r="2162" spans="1:2" s="18" customFormat="1">
      <c r="A2162" s="271">
        <v>9123011</v>
      </c>
      <c r="B2162" s="274" t="s">
        <v>685</v>
      </c>
    </row>
    <row r="2163" spans="1:2" s="18" customFormat="1">
      <c r="A2163" s="271">
        <v>9127000</v>
      </c>
      <c r="B2163" s="274" t="s">
        <v>697</v>
      </c>
    </row>
    <row r="2164" spans="1:2" s="18" customFormat="1">
      <c r="A2164" s="271">
        <v>9127011</v>
      </c>
      <c r="B2164" s="274" t="s">
        <v>698</v>
      </c>
    </row>
    <row r="2165" spans="1:2" s="18" customFormat="1">
      <c r="A2165" s="271">
        <v>9268147</v>
      </c>
      <c r="B2165" s="274" t="s">
        <v>3545</v>
      </c>
    </row>
    <row r="2166" spans="1:2" s="18" customFormat="1">
      <c r="A2166" s="271">
        <v>9268146</v>
      </c>
      <c r="B2166" s="274" t="s">
        <v>3546</v>
      </c>
    </row>
    <row r="2167" spans="1:2" s="18" customFormat="1">
      <c r="A2167" s="271">
        <v>9268148</v>
      </c>
      <c r="B2167" s="274" t="s">
        <v>3547</v>
      </c>
    </row>
    <row r="2168" spans="1:2" s="18" customFormat="1">
      <c r="A2168" s="271">
        <v>9123005</v>
      </c>
      <c r="B2168" s="274" t="s">
        <v>694</v>
      </c>
    </row>
    <row r="2169" spans="1:2" s="18" customFormat="1">
      <c r="A2169" s="271">
        <v>9123009</v>
      </c>
      <c r="B2169" s="274" t="s">
        <v>695</v>
      </c>
    </row>
    <row r="2170" spans="1:2" s="18" customFormat="1">
      <c r="A2170" s="271">
        <v>9123008</v>
      </c>
      <c r="B2170" s="274" t="s">
        <v>696</v>
      </c>
    </row>
    <row r="2171" spans="1:2" s="18" customFormat="1">
      <c r="A2171" s="271">
        <v>9123006</v>
      </c>
      <c r="B2171" s="274" t="s">
        <v>720</v>
      </c>
    </row>
    <row r="2172" spans="1:2" s="18" customFormat="1">
      <c r="A2172" s="271">
        <v>9123007</v>
      </c>
      <c r="B2172" s="274" t="s">
        <v>727</v>
      </c>
    </row>
    <row r="2173" spans="1:2" s="18" customFormat="1">
      <c r="A2173" s="271">
        <v>9240689</v>
      </c>
      <c r="B2173" s="274" t="s">
        <v>699</v>
      </c>
    </row>
    <row r="2174" spans="1:2" s="18" customFormat="1">
      <c r="A2174" s="271">
        <v>9240690</v>
      </c>
      <c r="B2174" s="274" t="s">
        <v>700</v>
      </c>
    </row>
    <row r="2175" spans="1:2" s="18" customFormat="1">
      <c r="A2175" s="271">
        <v>9240691</v>
      </c>
      <c r="B2175" s="274" t="s">
        <v>701</v>
      </c>
    </row>
    <row r="2176" spans="1:2" s="18" customFormat="1">
      <c r="A2176" s="271">
        <v>9240692</v>
      </c>
      <c r="B2176" s="274" t="s">
        <v>702</v>
      </c>
    </row>
    <row r="2177" spans="1:2" s="18" customFormat="1">
      <c r="A2177" s="271">
        <v>9240693</v>
      </c>
      <c r="B2177" s="274" t="s">
        <v>703</v>
      </c>
    </row>
    <row r="2178" spans="1:2" s="18" customFormat="1">
      <c r="A2178" s="271">
        <v>9240694</v>
      </c>
      <c r="B2178" s="274" t="s">
        <v>3548</v>
      </c>
    </row>
    <row r="2179" spans="1:2" s="18" customFormat="1">
      <c r="A2179" s="271">
        <v>9240695</v>
      </c>
      <c r="B2179" s="274" t="s">
        <v>3549</v>
      </c>
    </row>
    <row r="2180" spans="1:2" s="18" customFormat="1">
      <c r="A2180" s="271">
        <v>9240696</v>
      </c>
      <c r="B2180" s="274" t="s">
        <v>3550</v>
      </c>
    </row>
    <row r="2181" spans="1:2" s="18" customFormat="1">
      <c r="A2181" s="271">
        <v>9240697</v>
      </c>
      <c r="B2181" s="274" t="s">
        <v>3551</v>
      </c>
    </row>
    <row r="2182" spans="1:2" s="18" customFormat="1">
      <c r="A2182" s="271">
        <v>9240698</v>
      </c>
      <c r="B2182" s="274" t="s">
        <v>3552</v>
      </c>
    </row>
    <row r="2183" spans="1:2" s="18" customFormat="1">
      <c r="A2183" s="271">
        <v>9240853</v>
      </c>
      <c r="B2183" s="274" t="s">
        <v>827</v>
      </c>
    </row>
    <row r="2184" spans="1:2" s="18" customFormat="1">
      <c r="A2184" s="271">
        <v>9240854</v>
      </c>
      <c r="B2184" s="274" t="s">
        <v>828</v>
      </c>
    </row>
    <row r="2185" spans="1:2" s="18" customFormat="1">
      <c r="A2185" s="271">
        <v>9240856</v>
      </c>
      <c r="B2185" s="274" t="s">
        <v>829</v>
      </c>
    </row>
    <row r="2186" spans="1:2" s="18" customFormat="1">
      <c r="A2186" s="271">
        <v>9240857</v>
      </c>
      <c r="B2186" s="274" t="s">
        <v>830</v>
      </c>
    </row>
    <row r="2187" spans="1:2" s="18" customFormat="1">
      <c r="A2187" s="271">
        <v>9240869</v>
      </c>
      <c r="B2187" s="274" t="s">
        <v>831</v>
      </c>
    </row>
    <row r="2188" spans="1:2" s="18" customFormat="1">
      <c r="A2188" s="271">
        <v>9240870</v>
      </c>
      <c r="B2188" s="274" t="s">
        <v>832</v>
      </c>
    </row>
    <row r="2189" spans="1:2" s="18" customFormat="1">
      <c r="A2189" s="271">
        <v>9240871</v>
      </c>
      <c r="B2189" s="274" t="s">
        <v>833</v>
      </c>
    </row>
    <row r="2190" spans="1:2" s="18" customFormat="1">
      <c r="A2190" s="271">
        <v>9240872</v>
      </c>
      <c r="B2190" s="274" t="s">
        <v>834</v>
      </c>
    </row>
    <row r="2191" spans="1:2" s="18" customFormat="1">
      <c r="A2191" s="271">
        <v>9240873</v>
      </c>
      <c r="B2191" s="274" t="s">
        <v>835</v>
      </c>
    </row>
    <row r="2192" spans="1:2" s="18" customFormat="1">
      <c r="A2192" s="271">
        <v>9240874</v>
      </c>
      <c r="B2192" s="274" t="s">
        <v>836</v>
      </c>
    </row>
    <row r="2193" spans="1:2" s="18" customFormat="1">
      <c r="A2193" s="271">
        <v>9240877</v>
      </c>
      <c r="B2193" s="274" t="s">
        <v>837</v>
      </c>
    </row>
    <row r="2194" spans="1:2" s="18" customFormat="1">
      <c r="A2194" s="271">
        <v>9240878</v>
      </c>
      <c r="B2194" s="274" t="s">
        <v>4196</v>
      </c>
    </row>
    <row r="2195" spans="1:2" s="18" customFormat="1">
      <c r="A2195" s="271">
        <v>9240879</v>
      </c>
      <c r="B2195" s="274" t="s">
        <v>4197</v>
      </c>
    </row>
    <row r="2196" spans="1:2" s="18" customFormat="1">
      <c r="A2196" s="271">
        <v>9240880</v>
      </c>
      <c r="B2196" s="274" t="s">
        <v>4198</v>
      </c>
    </row>
    <row r="2197" spans="1:2" s="18" customFormat="1">
      <c r="A2197" s="271">
        <v>9240884</v>
      </c>
      <c r="B2197" s="274" t="s">
        <v>838</v>
      </c>
    </row>
    <row r="2198" spans="1:2" s="18" customFormat="1">
      <c r="A2198" s="271">
        <v>9240885</v>
      </c>
      <c r="B2198" s="274" t="s">
        <v>839</v>
      </c>
    </row>
    <row r="2199" spans="1:2" s="18" customFormat="1">
      <c r="A2199" s="271">
        <v>9240886</v>
      </c>
      <c r="B2199" s="274" t="s">
        <v>840</v>
      </c>
    </row>
    <row r="2200" spans="1:2" s="18" customFormat="1">
      <c r="A2200" s="271">
        <v>9240887</v>
      </c>
      <c r="B2200" s="274" t="s">
        <v>841</v>
      </c>
    </row>
    <row r="2201" spans="1:2" s="18" customFormat="1">
      <c r="A2201" s="271">
        <v>9240888</v>
      </c>
      <c r="B2201" s="274" t="s">
        <v>842</v>
      </c>
    </row>
    <row r="2202" spans="1:2" s="18" customFormat="1">
      <c r="A2202" s="271">
        <v>9240889</v>
      </c>
      <c r="B2202" s="274" t="s">
        <v>843</v>
      </c>
    </row>
    <row r="2203" spans="1:2" s="18" customFormat="1">
      <c r="A2203" s="271">
        <v>9240890</v>
      </c>
      <c r="B2203" s="274" t="s">
        <v>844</v>
      </c>
    </row>
    <row r="2204" spans="1:2" s="18" customFormat="1">
      <c r="A2204" s="271">
        <v>9240891</v>
      </c>
      <c r="B2204" s="274" t="s">
        <v>845</v>
      </c>
    </row>
    <row r="2205" spans="1:2" s="18" customFormat="1">
      <c r="A2205" s="271">
        <v>9240893</v>
      </c>
      <c r="B2205" s="274" t="s">
        <v>846</v>
      </c>
    </row>
    <row r="2206" spans="1:2" s="18" customFormat="1">
      <c r="A2206" s="271">
        <v>9240894</v>
      </c>
      <c r="B2206" s="274" t="s">
        <v>3553</v>
      </c>
    </row>
    <row r="2207" spans="1:2" s="18" customFormat="1">
      <c r="A2207" s="271">
        <v>9240897</v>
      </c>
      <c r="B2207" s="274" t="s">
        <v>847</v>
      </c>
    </row>
    <row r="2208" spans="1:2" s="18" customFormat="1">
      <c r="A2208" s="271">
        <v>9240898</v>
      </c>
      <c r="B2208" s="274" t="s">
        <v>4199</v>
      </c>
    </row>
    <row r="2209" spans="1:2" s="18" customFormat="1">
      <c r="A2209" s="271">
        <v>9240899</v>
      </c>
      <c r="B2209" s="274" t="s">
        <v>4200</v>
      </c>
    </row>
    <row r="2210" spans="1:2" s="18" customFormat="1">
      <c r="A2210" s="271">
        <v>9240900</v>
      </c>
      <c r="B2210" s="274" t="s">
        <v>4201</v>
      </c>
    </row>
    <row r="2211" spans="1:2" s="18" customFormat="1">
      <c r="A2211" s="271">
        <v>9241038</v>
      </c>
      <c r="B2211" s="274" t="s">
        <v>824</v>
      </c>
    </row>
    <row r="2212" spans="1:2" s="18" customFormat="1">
      <c r="A2212" s="271">
        <v>9241049</v>
      </c>
      <c r="B2212" s="274" t="s">
        <v>825</v>
      </c>
    </row>
    <row r="2213" spans="1:2" s="18" customFormat="1">
      <c r="A2213" s="271">
        <v>9241050</v>
      </c>
      <c r="B2213" s="274" t="s">
        <v>826</v>
      </c>
    </row>
    <row r="2214" spans="1:2" s="18" customFormat="1">
      <c r="A2214" s="271">
        <v>9241051</v>
      </c>
      <c r="B2214" s="274" t="s">
        <v>4202</v>
      </c>
    </row>
    <row r="2215" spans="1:2" s="18" customFormat="1">
      <c r="A2215" s="271">
        <v>9149234</v>
      </c>
      <c r="B2215" s="274" t="s">
        <v>820</v>
      </c>
    </row>
    <row r="2216" spans="1:2" s="18" customFormat="1">
      <c r="A2216" s="271">
        <v>9149235</v>
      </c>
      <c r="B2216" s="274" t="s">
        <v>821</v>
      </c>
    </row>
    <row r="2217" spans="1:2" s="18" customFormat="1">
      <c r="A2217" s="271">
        <v>9149240</v>
      </c>
      <c r="B2217" s="274" t="s">
        <v>822</v>
      </c>
    </row>
    <row r="2218" spans="1:2" s="18" customFormat="1">
      <c r="A2218" s="271">
        <v>9149243</v>
      </c>
      <c r="B2218" s="274" t="s">
        <v>823</v>
      </c>
    </row>
    <row r="2219" spans="1:2" s="18" customFormat="1">
      <c r="A2219" s="271">
        <v>9141888</v>
      </c>
      <c r="B2219" s="274" t="s">
        <v>848</v>
      </c>
    </row>
    <row r="2220" spans="1:2" s="18" customFormat="1">
      <c r="A2220" s="271">
        <v>9245475</v>
      </c>
      <c r="B2220" s="274" t="s">
        <v>849</v>
      </c>
    </row>
    <row r="2221" spans="1:2" s="18" customFormat="1">
      <c r="A2221" s="271">
        <v>9228876</v>
      </c>
      <c r="B2221" s="274" t="s">
        <v>850</v>
      </c>
    </row>
    <row r="2222" spans="1:2" s="18" customFormat="1">
      <c r="A2222" s="271">
        <v>9228877</v>
      </c>
      <c r="B2222" s="274" t="s">
        <v>851</v>
      </c>
    </row>
    <row r="2223" spans="1:2" s="18" customFormat="1">
      <c r="A2223" s="271">
        <v>9228878</v>
      </c>
      <c r="B2223" s="274" t="s">
        <v>852</v>
      </c>
    </row>
    <row r="2224" spans="1:2" s="18" customFormat="1">
      <c r="A2224" s="271">
        <v>9228889</v>
      </c>
      <c r="B2224" s="274" t="s">
        <v>853</v>
      </c>
    </row>
    <row r="2225" spans="1:2" s="18" customFormat="1">
      <c r="A2225" s="271">
        <v>9228890</v>
      </c>
      <c r="B2225" s="274" t="s">
        <v>854</v>
      </c>
    </row>
    <row r="2226" spans="1:2" s="18" customFormat="1">
      <c r="A2226" s="271">
        <v>9228891</v>
      </c>
      <c r="B2226" s="274" t="s">
        <v>855</v>
      </c>
    </row>
    <row r="2227" spans="1:2" s="18" customFormat="1">
      <c r="A2227" s="271">
        <v>9248729</v>
      </c>
      <c r="B2227" s="274" t="s">
        <v>856</v>
      </c>
    </row>
    <row r="2228" spans="1:2" s="18" customFormat="1">
      <c r="A2228" s="271">
        <v>9248730</v>
      </c>
      <c r="B2228" s="274" t="s">
        <v>857</v>
      </c>
    </row>
    <row r="2229" spans="1:2" s="18" customFormat="1">
      <c r="A2229" s="271">
        <v>9228915</v>
      </c>
      <c r="B2229" s="274" t="s">
        <v>858</v>
      </c>
    </row>
    <row r="2230" spans="1:2" s="18" customFormat="1">
      <c r="A2230" s="271">
        <v>9228916</v>
      </c>
      <c r="B2230" s="274" t="s">
        <v>859</v>
      </c>
    </row>
    <row r="2231" spans="1:2" s="18" customFormat="1">
      <c r="A2231" s="271">
        <v>9248731</v>
      </c>
      <c r="B2231" s="274" t="s">
        <v>860</v>
      </c>
    </row>
    <row r="2232" spans="1:2" s="18" customFormat="1">
      <c r="A2232" s="271">
        <v>9242926</v>
      </c>
      <c r="B2232" s="274" t="s">
        <v>861</v>
      </c>
    </row>
    <row r="2233" spans="1:2" s="18" customFormat="1">
      <c r="A2233" s="271">
        <v>9242927</v>
      </c>
      <c r="B2233" s="274" t="s">
        <v>862</v>
      </c>
    </row>
    <row r="2234" spans="1:2" s="18" customFormat="1">
      <c r="A2234" s="271">
        <v>9242928</v>
      </c>
      <c r="B2234" s="274" t="s">
        <v>863</v>
      </c>
    </row>
    <row r="2235" spans="1:2" s="18" customFormat="1">
      <c r="A2235" s="271">
        <v>9242929</v>
      </c>
      <c r="B2235" s="274" t="s">
        <v>864</v>
      </c>
    </row>
    <row r="2236" spans="1:2" s="18" customFormat="1">
      <c r="A2236" s="271">
        <v>9239731</v>
      </c>
      <c r="B2236" s="274" t="s">
        <v>865</v>
      </c>
    </row>
    <row r="2237" spans="1:2" s="18" customFormat="1">
      <c r="A2237" s="271">
        <v>9242930</v>
      </c>
      <c r="B2237" s="274" t="s">
        <v>866</v>
      </c>
    </row>
    <row r="2238" spans="1:2" s="18" customFormat="1">
      <c r="A2238" s="271">
        <v>9259359</v>
      </c>
      <c r="B2238" s="274" t="s">
        <v>867</v>
      </c>
    </row>
    <row r="2239" spans="1:2" s="18" customFormat="1">
      <c r="A2239" s="271">
        <v>9259360</v>
      </c>
      <c r="B2239" s="274" t="s">
        <v>868</v>
      </c>
    </row>
    <row r="2240" spans="1:2" s="18" customFormat="1">
      <c r="A2240" s="271">
        <v>9254859</v>
      </c>
      <c r="B2240" s="274" t="s">
        <v>869</v>
      </c>
    </row>
    <row r="2241" spans="1:2" s="18" customFormat="1">
      <c r="A2241" s="271">
        <v>9254860</v>
      </c>
      <c r="B2241" s="274" t="s">
        <v>870</v>
      </c>
    </row>
    <row r="2242" spans="1:2" s="18" customFormat="1">
      <c r="A2242" s="271">
        <v>9254861</v>
      </c>
      <c r="B2242" s="274" t="s">
        <v>871</v>
      </c>
    </row>
    <row r="2243" spans="1:2" s="18" customFormat="1">
      <c r="A2243" s="271">
        <v>9254862</v>
      </c>
      <c r="B2243" s="274" t="s">
        <v>872</v>
      </c>
    </row>
    <row r="2244" spans="1:2" s="18" customFormat="1">
      <c r="A2244" s="271">
        <v>9254863</v>
      </c>
      <c r="B2244" s="274" t="s">
        <v>873</v>
      </c>
    </row>
    <row r="2245" spans="1:2" s="18" customFormat="1">
      <c r="A2245" s="271">
        <v>9254864</v>
      </c>
      <c r="B2245" s="274" t="s">
        <v>874</v>
      </c>
    </row>
    <row r="2246" spans="1:2" s="18" customFormat="1">
      <c r="A2246" s="271">
        <v>9254865</v>
      </c>
      <c r="B2246" s="274" t="s">
        <v>875</v>
      </c>
    </row>
    <row r="2247" spans="1:2" s="18" customFormat="1">
      <c r="A2247" s="271">
        <v>9228892</v>
      </c>
      <c r="B2247" s="274" t="s">
        <v>876</v>
      </c>
    </row>
    <row r="2248" spans="1:2" s="18" customFormat="1">
      <c r="A2248" s="271">
        <v>9228893</v>
      </c>
      <c r="B2248" s="274" t="s">
        <v>877</v>
      </c>
    </row>
    <row r="2249" spans="1:2" s="18" customFormat="1">
      <c r="A2249" s="271">
        <v>9228894</v>
      </c>
      <c r="B2249" s="274" t="s">
        <v>878</v>
      </c>
    </row>
    <row r="2250" spans="1:2" s="18" customFormat="1">
      <c r="A2250" s="271">
        <v>9228895</v>
      </c>
      <c r="B2250" s="274" t="s">
        <v>879</v>
      </c>
    </row>
    <row r="2251" spans="1:2" s="18" customFormat="1">
      <c r="A2251" s="271">
        <v>9228897</v>
      </c>
      <c r="B2251" s="274" t="s">
        <v>880</v>
      </c>
    </row>
    <row r="2252" spans="1:2" s="18" customFormat="1">
      <c r="A2252" s="271">
        <v>9228898</v>
      </c>
      <c r="B2252" s="274" t="s">
        <v>881</v>
      </c>
    </row>
    <row r="2253" spans="1:2" s="18" customFormat="1">
      <c r="A2253" s="271">
        <v>9248732</v>
      </c>
      <c r="B2253" s="274" t="s">
        <v>882</v>
      </c>
    </row>
    <row r="2254" spans="1:2" s="18" customFormat="1">
      <c r="A2254" s="271">
        <v>9248733</v>
      </c>
      <c r="B2254" s="274" t="s">
        <v>883</v>
      </c>
    </row>
    <row r="2255" spans="1:2" s="18" customFormat="1">
      <c r="A2255" s="271">
        <v>9228917</v>
      </c>
      <c r="B2255" s="274" t="s">
        <v>884</v>
      </c>
    </row>
    <row r="2256" spans="1:2" s="18" customFormat="1">
      <c r="A2256" s="271">
        <v>9228918</v>
      </c>
      <c r="B2256" s="274" t="s">
        <v>885</v>
      </c>
    </row>
    <row r="2257" spans="1:2" s="18" customFormat="1">
      <c r="A2257" s="271">
        <v>9248734</v>
      </c>
      <c r="B2257" s="274" t="s">
        <v>886</v>
      </c>
    </row>
    <row r="2258" spans="1:2" s="18" customFormat="1">
      <c r="A2258" s="271">
        <v>9242931</v>
      </c>
      <c r="B2258" s="274" t="s">
        <v>887</v>
      </c>
    </row>
    <row r="2259" spans="1:2" s="18" customFormat="1">
      <c r="A2259" s="271">
        <v>9242932</v>
      </c>
      <c r="B2259" s="274" t="s">
        <v>888</v>
      </c>
    </row>
    <row r="2260" spans="1:2" s="18" customFormat="1">
      <c r="A2260" s="271">
        <v>9242933</v>
      </c>
      <c r="B2260" s="274" t="s">
        <v>889</v>
      </c>
    </row>
    <row r="2261" spans="1:2" s="18" customFormat="1">
      <c r="A2261" s="271">
        <v>9242934</v>
      </c>
      <c r="B2261" s="274" t="s">
        <v>890</v>
      </c>
    </row>
    <row r="2262" spans="1:2" s="18" customFormat="1">
      <c r="A2262" s="271">
        <v>9242935</v>
      </c>
      <c r="B2262" s="274" t="s">
        <v>891</v>
      </c>
    </row>
    <row r="2263" spans="1:2" s="18" customFormat="1">
      <c r="A2263" s="271">
        <v>9242936</v>
      </c>
      <c r="B2263" s="274" t="s">
        <v>892</v>
      </c>
    </row>
    <row r="2264" spans="1:2" s="18" customFormat="1">
      <c r="A2264" s="271">
        <v>9254866</v>
      </c>
      <c r="B2264" s="274" t="s">
        <v>893</v>
      </c>
    </row>
    <row r="2265" spans="1:2" s="18" customFormat="1">
      <c r="A2265" s="271">
        <v>9254867</v>
      </c>
      <c r="B2265" s="274" t="s">
        <v>894</v>
      </c>
    </row>
    <row r="2266" spans="1:2" s="18" customFormat="1">
      <c r="A2266" s="271">
        <v>9254868</v>
      </c>
      <c r="B2266" s="274" t="s">
        <v>895</v>
      </c>
    </row>
    <row r="2267" spans="1:2" s="18" customFormat="1">
      <c r="A2267" s="271">
        <v>9254869</v>
      </c>
      <c r="B2267" s="274" t="s">
        <v>896</v>
      </c>
    </row>
    <row r="2268" spans="1:2" s="18" customFormat="1">
      <c r="A2268" s="271">
        <v>9254870</v>
      </c>
      <c r="B2268" s="274" t="s">
        <v>897</v>
      </c>
    </row>
    <row r="2269" spans="1:2" s="18" customFormat="1">
      <c r="A2269" s="271">
        <v>9254871</v>
      </c>
      <c r="B2269" s="274" t="s">
        <v>898</v>
      </c>
    </row>
    <row r="2270" spans="1:2" s="18" customFormat="1">
      <c r="A2270" s="271">
        <v>9228909</v>
      </c>
      <c r="B2270" s="274" t="s">
        <v>899</v>
      </c>
    </row>
    <row r="2271" spans="1:2" s="18" customFormat="1">
      <c r="A2271" s="271">
        <v>9228910</v>
      </c>
      <c r="B2271" s="274" t="s">
        <v>900</v>
      </c>
    </row>
    <row r="2272" spans="1:2" s="18" customFormat="1">
      <c r="A2272" s="271">
        <v>9228911</v>
      </c>
      <c r="B2272" s="274" t="s">
        <v>901</v>
      </c>
    </row>
    <row r="2273" spans="1:2" s="18" customFormat="1">
      <c r="A2273" s="271">
        <v>9228912</v>
      </c>
      <c r="B2273" s="274" t="s">
        <v>902</v>
      </c>
    </row>
    <row r="2274" spans="1:2" s="18" customFormat="1">
      <c r="A2274" s="271">
        <v>9228913</v>
      </c>
      <c r="B2274" s="274" t="s">
        <v>903</v>
      </c>
    </row>
    <row r="2275" spans="1:2" s="18" customFormat="1">
      <c r="A2275" s="271">
        <v>9228914</v>
      </c>
      <c r="B2275" s="274" t="s">
        <v>904</v>
      </c>
    </row>
    <row r="2276" spans="1:2" s="18" customFormat="1">
      <c r="A2276" s="271">
        <v>9248735</v>
      </c>
      <c r="B2276" s="274" t="s">
        <v>905</v>
      </c>
    </row>
    <row r="2277" spans="1:2" s="18" customFormat="1">
      <c r="A2277" s="271">
        <v>9248736</v>
      </c>
      <c r="B2277" s="274" t="s">
        <v>906</v>
      </c>
    </row>
    <row r="2278" spans="1:2" s="18" customFormat="1">
      <c r="A2278" s="271">
        <v>9248737</v>
      </c>
      <c r="B2278" s="274" t="s">
        <v>907</v>
      </c>
    </row>
    <row r="2279" spans="1:2" s="18" customFormat="1">
      <c r="A2279" s="271">
        <v>9248738</v>
      </c>
      <c r="B2279" s="274" t="s">
        <v>908</v>
      </c>
    </row>
    <row r="2280" spans="1:2" s="18" customFormat="1">
      <c r="A2280" s="271">
        <v>9248739</v>
      </c>
      <c r="B2280" s="274" t="s">
        <v>909</v>
      </c>
    </row>
    <row r="2281" spans="1:2" s="18" customFormat="1">
      <c r="A2281" s="271">
        <v>9242937</v>
      </c>
      <c r="B2281" s="274" t="s">
        <v>910</v>
      </c>
    </row>
    <row r="2282" spans="1:2" s="18" customFormat="1">
      <c r="A2282" s="271">
        <v>9242939</v>
      </c>
      <c r="B2282" s="274" t="s">
        <v>911</v>
      </c>
    </row>
    <row r="2283" spans="1:2" s="18" customFormat="1">
      <c r="A2283" s="271">
        <v>9242941</v>
      </c>
      <c r="B2283" s="274" t="s">
        <v>912</v>
      </c>
    </row>
    <row r="2284" spans="1:2" s="18" customFormat="1">
      <c r="A2284" s="271">
        <v>9242943</v>
      </c>
      <c r="B2284" s="274" t="s">
        <v>913</v>
      </c>
    </row>
    <row r="2285" spans="1:2" s="18" customFormat="1">
      <c r="A2285" s="271">
        <v>9239733</v>
      </c>
      <c r="B2285" s="274" t="s">
        <v>914</v>
      </c>
    </row>
    <row r="2286" spans="1:2" s="18" customFormat="1">
      <c r="A2286" s="271">
        <v>9242944</v>
      </c>
      <c r="B2286" s="274" t="s">
        <v>915</v>
      </c>
    </row>
    <row r="2287" spans="1:2" s="18" customFormat="1">
      <c r="A2287" s="271">
        <v>9254872</v>
      </c>
      <c r="B2287" s="274" t="s">
        <v>916</v>
      </c>
    </row>
    <row r="2288" spans="1:2" s="18" customFormat="1">
      <c r="A2288" s="271">
        <v>9254873</v>
      </c>
      <c r="B2288" s="274" t="s">
        <v>917</v>
      </c>
    </row>
    <row r="2289" spans="1:2" s="18" customFormat="1">
      <c r="A2289" s="271">
        <v>9254874</v>
      </c>
      <c r="B2289" s="274" t="s">
        <v>918</v>
      </c>
    </row>
    <row r="2290" spans="1:2" s="18" customFormat="1">
      <c r="A2290" s="271">
        <v>9254875</v>
      </c>
      <c r="B2290" s="274" t="s">
        <v>919</v>
      </c>
    </row>
    <row r="2291" spans="1:2" s="18" customFormat="1">
      <c r="A2291" s="271">
        <v>9254876</v>
      </c>
      <c r="B2291" s="274" t="s">
        <v>920</v>
      </c>
    </row>
    <row r="2292" spans="1:2" s="18" customFormat="1">
      <c r="A2292" s="271">
        <v>9254877</v>
      </c>
      <c r="B2292" s="274" t="s">
        <v>921</v>
      </c>
    </row>
    <row r="2293" spans="1:2" s="18" customFormat="1">
      <c r="A2293" s="271">
        <v>9288591</v>
      </c>
      <c r="B2293" s="274" t="s">
        <v>3554</v>
      </c>
    </row>
    <row r="2294" spans="1:2" s="18" customFormat="1">
      <c r="A2294" s="271">
        <v>9288592</v>
      </c>
      <c r="B2294" s="274" t="s">
        <v>3555</v>
      </c>
    </row>
    <row r="2295" spans="1:2" s="18" customFormat="1">
      <c r="A2295" s="271">
        <v>9245476</v>
      </c>
      <c r="B2295" s="274" t="s">
        <v>922</v>
      </c>
    </row>
    <row r="2296" spans="1:2" s="18" customFormat="1">
      <c r="A2296" s="271">
        <v>9230044</v>
      </c>
      <c r="B2296" s="274" t="s">
        <v>923</v>
      </c>
    </row>
    <row r="2297" spans="1:2" s="18" customFormat="1">
      <c r="A2297" s="271">
        <v>9230045</v>
      </c>
      <c r="B2297" s="274" t="s">
        <v>924</v>
      </c>
    </row>
    <row r="2298" spans="1:2" s="18" customFormat="1">
      <c r="A2298" s="271">
        <v>9230046</v>
      </c>
      <c r="B2298" s="274" t="s">
        <v>925</v>
      </c>
    </row>
    <row r="2299" spans="1:2" s="18" customFormat="1">
      <c r="A2299" s="271">
        <v>9230047</v>
      </c>
      <c r="B2299" s="274" t="s">
        <v>926</v>
      </c>
    </row>
    <row r="2300" spans="1:2" s="18" customFormat="1">
      <c r="A2300" s="271">
        <v>9230048</v>
      </c>
      <c r="B2300" s="274" t="s">
        <v>927</v>
      </c>
    </row>
    <row r="2301" spans="1:2" s="18" customFormat="1">
      <c r="A2301" s="271">
        <v>9230049</v>
      </c>
      <c r="B2301" s="274" t="s">
        <v>928</v>
      </c>
    </row>
    <row r="2302" spans="1:2" s="18" customFormat="1">
      <c r="A2302" s="271">
        <v>9248740</v>
      </c>
      <c r="B2302" s="274" t="s">
        <v>929</v>
      </c>
    </row>
    <row r="2303" spans="1:2" s="18" customFormat="1">
      <c r="A2303" s="271">
        <v>9248741</v>
      </c>
      <c r="B2303" s="274" t="s">
        <v>930</v>
      </c>
    </row>
    <row r="2304" spans="1:2" s="18" customFormat="1">
      <c r="A2304" s="271">
        <v>9230062</v>
      </c>
      <c r="B2304" s="274" t="s">
        <v>931</v>
      </c>
    </row>
    <row r="2305" spans="1:2" s="18" customFormat="1">
      <c r="A2305" s="271">
        <v>9230064</v>
      </c>
      <c r="B2305" s="274" t="s">
        <v>932</v>
      </c>
    </row>
    <row r="2306" spans="1:2" s="18" customFormat="1">
      <c r="A2306" s="271">
        <v>9248742</v>
      </c>
      <c r="B2306" s="274" t="s">
        <v>933</v>
      </c>
    </row>
    <row r="2307" spans="1:2" s="18" customFormat="1">
      <c r="A2307" s="271">
        <v>9230050</v>
      </c>
      <c r="B2307" s="274" t="s">
        <v>934</v>
      </c>
    </row>
    <row r="2308" spans="1:2" s="18" customFormat="1">
      <c r="A2308" s="271">
        <v>9230051</v>
      </c>
      <c r="B2308" s="274" t="s">
        <v>935</v>
      </c>
    </row>
    <row r="2309" spans="1:2" s="18" customFormat="1">
      <c r="A2309" s="271">
        <v>9230052</v>
      </c>
      <c r="B2309" s="274" t="s">
        <v>936</v>
      </c>
    </row>
    <row r="2310" spans="1:2" s="18" customFormat="1">
      <c r="A2310" s="271">
        <v>9230053</v>
      </c>
      <c r="B2310" s="274" t="s">
        <v>937</v>
      </c>
    </row>
    <row r="2311" spans="1:2" s="18" customFormat="1">
      <c r="A2311" s="271">
        <v>9230054</v>
      </c>
      <c r="B2311" s="274" t="s">
        <v>938</v>
      </c>
    </row>
    <row r="2312" spans="1:2" s="18" customFormat="1">
      <c r="A2312" s="271">
        <v>9230055</v>
      </c>
      <c r="B2312" s="274" t="s">
        <v>939</v>
      </c>
    </row>
    <row r="2313" spans="1:2" s="18" customFormat="1">
      <c r="A2313" s="271">
        <v>9248743</v>
      </c>
      <c r="B2313" s="274" t="s">
        <v>940</v>
      </c>
    </row>
    <row r="2314" spans="1:2" s="18" customFormat="1">
      <c r="A2314" s="271">
        <v>9248744</v>
      </c>
      <c r="B2314" s="274" t="s">
        <v>941</v>
      </c>
    </row>
    <row r="2315" spans="1:2" s="18" customFormat="1">
      <c r="A2315" s="271">
        <v>9230065</v>
      </c>
      <c r="B2315" s="274" t="s">
        <v>942</v>
      </c>
    </row>
    <row r="2316" spans="1:2" s="18" customFormat="1">
      <c r="A2316" s="271">
        <v>9230066</v>
      </c>
      <c r="B2316" s="274" t="s">
        <v>943</v>
      </c>
    </row>
    <row r="2317" spans="1:2" s="18" customFormat="1">
      <c r="A2317" s="271">
        <v>9248745</v>
      </c>
      <c r="B2317" s="274" t="s">
        <v>944</v>
      </c>
    </row>
    <row r="2318" spans="1:2" s="18" customFormat="1">
      <c r="A2318" s="271">
        <v>9230056</v>
      </c>
      <c r="B2318" s="274" t="s">
        <v>945</v>
      </c>
    </row>
    <row r="2319" spans="1:2" s="18" customFormat="1">
      <c r="A2319" s="271">
        <v>9230057</v>
      </c>
      <c r="B2319" s="274" t="s">
        <v>946</v>
      </c>
    </row>
    <row r="2320" spans="1:2" s="18" customFormat="1">
      <c r="A2320" s="271">
        <v>9230058</v>
      </c>
      <c r="B2320" s="274" t="s">
        <v>947</v>
      </c>
    </row>
    <row r="2321" spans="1:2" s="18" customFormat="1">
      <c r="A2321" s="271">
        <v>9230059</v>
      </c>
      <c r="B2321" s="274" t="s">
        <v>948</v>
      </c>
    </row>
    <row r="2322" spans="1:2" s="18" customFormat="1">
      <c r="A2322" s="271">
        <v>9230060</v>
      </c>
      <c r="B2322" s="274" t="s">
        <v>949</v>
      </c>
    </row>
    <row r="2323" spans="1:2" s="18" customFormat="1">
      <c r="A2323" s="271">
        <v>9230061</v>
      </c>
      <c r="B2323" s="274" t="s">
        <v>950</v>
      </c>
    </row>
    <row r="2324" spans="1:2" s="18" customFormat="1">
      <c r="A2324" s="271">
        <v>9248746</v>
      </c>
      <c r="B2324" s="274" t="s">
        <v>951</v>
      </c>
    </row>
    <row r="2325" spans="1:2" s="18" customFormat="1">
      <c r="A2325" s="271">
        <v>9248747</v>
      </c>
      <c r="B2325" s="274" t="s">
        <v>952</v>
      </c>
    </row>
    <row r="2326" spans="1:2" s="18" customFormat="1">
      <c r="A2326" s="271">
        <v>9248748</v>
      </c>
      <c r="B2326" s="274" t="s">
        <v>953</v>
      </c>
    </row>
    <row r="2327" spans="1:2" s="18" customFormat="1">
      <c r="A2327" s="271">
        <v>9248749</v>
      </c>
      <c r="B2327" s="274" t="s">
        <v>954</v>
      </c>
    </row>
    <row r="2328" spans="1:2" s="18" customFormat="1">
      <c r="A2328" s="271">
        <v>9248750</v>
      </c>
      <c r="B2328" s="274" t="s">
        <v>955</v>
      </c>
    </row>
    <row r="2329" spans="1:2" s="18" customFormat="1">
      <c r="A2329" s="271">
        <v>9245409</v>
      </c>
      <c r="B2329" s="274" t="s">
        <v>956</v>
      </c>
    </row>
    <row r="2330" spans="1:2" s="18" customFormat="1">
      <c r="A2330" s="271">
        <v>9245431</v>
      </c>
      <c r="B2330" s="274" t="s">
        <v>957</v>
      </c>
    </row>
    <row r="2331" spans="1:2" s="18" customFormat="1">
      <c r="A2331" s="271">
        <v>9245433</v>
      </c>
      <c r="B2331" s="274" t="s">
        <v>958</v>
      </c>
    </row>
    <row r="2332" spans="1:2" s="18" customFormat="1">
      <c r="A2332" s="271">
        <v>9245434</v>
      </c>
      <c r="B2332" s="274" t="s">
        <v>959</v>
      </c>
    </row>
    <row r="2333" spans="1:2" s="18" customFormat="1">
      <c r="A2333" s="271">
        <v>9245435</v>
      </c>
      <c r="B2333" s="274" t="s">
        <v>960</v>
      </c>
    </row>
    <row r="2334" spans="1:2" s="18" customFormat="1">
      <c r="A2334" s="271">
        <v>9245436</v>
      </c>
      <c r="B2334" s="274" t="s">
        <v>961</v>
      </c>
    </row>
    <row r="2335" spans="1:2" s="18" customFormat="1">
      <c r="A2335" s="271">
        <v>9254878</v>
      </c>
      <c r="B2335" s="274" t="s">
        <v>962</v>
      </c>
    </row>
    <row r="2336" spans="1:2" s="18" customFormat="1">
      <c r="A2336" s="271">
        <v>9254879</v>
      </c>
      <c r="B2336" s="274" t="s">
        <v>963</v>
      </c>
    </row>
    <row r="2337" spans="1:2" s="18" customFormat="1">
      <c r="A2337" s="271">
        <v>9254880</v>
      </c>
      <c r="B2337" s="274" t="s">
        <v>964</v>
      </c>
    </row>
    <row r="2338" spans="1:2" s="18" customFormat="1">
      <c r="A2338" s="271">
        <v>9254881</v>
      </c>
      <c r="B2338" s="274" t="s">
        <v>965</v>
      </c>
    </row>
    <row r="2339" spans="1:2" s="18" customFormat="1">
      <c r="A2339" s="271">
        <v>9254882</v>
      </c>
      <c r="B2339" s="274" t="s">
        <v>966</v>
      </c>
    </row>
    <row r="2340" spans="1:2" s="18" customFormat="1">
      <c r="A2340" s="271">
        <v>9254883</v>
      </c>
      <c r="B2340" s="274" t="s">
        <v>967</v>
      </c>
    </row>
    <row r="2341" spans="1:2" s="18" customFormat="1">
      <c r="A2341" s="271">
        <v>9254884</v>
      </c>
      <c r="B2341" s="274" t="s">
        <v>968</v>
      </c>
    </row>
    <row r="2342" spans="1:2" s="18" customFormat="1">
      <c r="A2342" s="271">
        <v>9254885</v>
      </c>
      <c r="B2342" s="274" t="s">
        <v>969</v>
      </c>
    </row>
    <row r="2343" spans="1:2" s="18" customFormat="1">
      <c r="A2343" s="271">
        <v>9254886</v>
      </c>
      <c r="B2343" s="274" t="s">
        <v>970</v>
      </c>
    </row>
    <row r="2344" spans="1:2" s="18" customFormat="1">
      <c r="A2344" s="271">
        <v>9254887</v>
      </c>
      <c r="B2344" s="274" t="s">
        <v>971</v>
      </c>
    </row>
    <row r="2345" spans="1:2" s="18" customFormat="1">
      <c r="A2345" s="271">
        <v>9254888</v>
      </c>
      <c r="B2345" s="274" t="s">
        <v>972</v>
      </c>
    </row>
    <row r="2346" spans="1:2" s="18" customFormat="1">
      <c r="A2346" s="271">
        <v>9254889</v>
      </c>
      <c r="B2346" s="274" t="s">
        <v>973</v>
      </c>
    </row>
    <row r="2347" spans="1:2" s="18" customFormat="1">
      <c r="A2347" s="271">
        <v>9254890</v>
      </c>
      <c r="B2347" s="274" t="s">
        <v>974</v>
      </c>
    </row>
    <row r="2348" spans="1:2" s="18" customFormat="1">
      <c r="A2348" s="271">
        <v>9254891</v>
      </c>
      <c r="B2348" s="274" t="s">
        <v>975</v>
      </c>
    </row>
    <row r="2349" spans="1:2" s="18" customFormat="1">
      <c r="A2349" s="271">
        <v>9254892</v>
      </c>
      <c r="B2349" s="274" t="s">
        <v>976</v>
      </c>
    </row>
    <row r="2350" spans="1:2" s="18" customFormat="1">
      <c r="A2350" s="271">
        <v>9254893</v>
      </c>
      <c r="B2350" s="274" t="s">
        <v>977</v>
      </c>
    </row>
    <row r="2351" spans="1:2" s="18" customFormat="1">
      <c r="A2351" s="271">
        <v>9254894</v>
      </c>
      <c r="B2351" s="274" t="s">
        <v>978</v>
      </c>
    </row>
    <row r="2352" spans="1:2" s="18" customFormat="1">
      <c r="A2352" s="271">
        <v>9254895</v>
      </c>
      <c r="B2352" s="274" t="s">
        <v>979</v>
      </c>
    </row>
    <row r="2353" spans="1:2" s="18" customFormat="1">
      <c r="A2353" s="271">
        <v>9254896</v>
      </c>
      <c r="B2353" s="274" t="s">
        <v>980</v>
      </c>
    </row>
    <row r="2354" spans="1:2" s="18" customFormat="1">
      <c r="A2354" s="271">
        <v>9254897</v>
      </c>
      <c r="B2354" s="274" t="s">
        <v>981</v>
      </c>
    </row>
    <row r="2355" spans="1:2" s="18" customFormat="1">
      <c r="A2355" s="271">
        <v>9254898</v>
      </c>
      <c r="B2355" s="274" t="s">
        <v>982</v>
      </c>
    </row>
    <row r="2356" spans="1:2" s="18" customFormat="1">
      <c r="A2356" s="271">
        <v>9288593</v>
      </c>
      <c r="B2356" s="274" t="s">
        <v>3556</v>
      </c>
    </row>
    <row r="2357" spans="1:2" s="18" customFormat="1">
      <c r="A2357" s="271">
        <v>9288594</v>
      </c>
      <c r="B2357" s="274" t="s">
        <v>3557</v>
      </c>
    </row>
    <row r="2358" spans="1:2" s="18" customFormat="1">
      <c r="A2358" s="271">
        <v>9245477</v>
      </c>
      <c r="B2358" s="274" t="s">
        <v>983</v>
      </c>
    </row>
    <row r="2359" spans="1:2" s="18" customFormat="1">
      <c r="A2359" s="271">
        <v>9234541</v>
      </c>
      <c r="B2359" s="274" t="s">
        <v>984</v>
      </c>
    </row>
    <row r="2360" spans="1:2" s="18" customFormat="1">
      <c r="A2360" s="271">
        <v>9234542</v>
      </c>
      <c r="B2360" s="274" t="s">
        <v>985</v>
      </c>
    </row>
    <row r="2361" spans="1:2" s="18" customFormat="1">
      <c r="A2361" s="271">
        <v>9234543</v>
      </c>
      <c r="B2361" s="274" t="s">
        <v>986</v>
      </c>
    </row>
    <row r="2362" spans="1:2" s="18" customFormat="1">
      <c r="A2362" s="271">
        <v>9234544</v>
      </c>
      <c r="B2362" s="274" t="s">
        <v>987</v>
      </c>
    </row>
    <row r="2363" spans="1:2" s="18" customFormat="1">
      <c r="A2363" s="271">
        <v>9234545</v>
      </c>
      <c r="B2363" s="274" t="s">
        <v>988</v>
      </c>
    </row>
    <row r="2364" spans="1:2" s="18" customFormat="1">
      <c r="A2364" s="271">
        <v>9234546</v>
      </c>
      <c r="B2364" s="274" t="s">
        <v>989</v>
      </c>
    </row>
    <row r="2365" spans="1:2" s="18" customFormat="1">
      <c r="A2365" s="271">
        <v>9248751</v>
      </c>
      <c r="B2365" s="274" t="s">
        <v>990</v>
      </c>
    </row>
    <row r="2366" spans="1:2" s="18" customFormat="1">
      <c r="A2366" s="271">
        <v>9248752</v>
      </c>
      <c r="B2366" s="274" t="s">
        <v>991</v>
      </c>
    </row>
    <row r="2367" spans="1:2" s="18" customFormat="1">
      <c r="A2367" s="271">
        <v>9234569</v>
      </c>
      <c r="B2367" s="274" t="s">
        <v>992</v>
      </c>
    </row>
    <row r="2368" spans="1:2" s="18" customFormat="1">
      <c r="A2368" s="271">
        <v>9234570</v>
      </c>
      <c r="B2368" s="274" t="s">
        <v>993</v>
      </c>
    </row>
    <row r="2369" spans="1:2" s="18" customFormat="1">
      <c r="A2369" s="271">
        <v>9248753</v>
      </c>
      <c r="B2369" s="274" t="s">
        <v>994</v>
      </c>
    </row>
    <row r="2370" spans="1:2" s="18" customFormat="1">
      <c r="A2370" s="271">
        <v>9245440</v>
      </c>
      <c r="B2370" s="274" t="s">
        <v>995</v>
      </c>
    </row>
    <row r="2371" spans="1:2" s="18" customFormat="1">
      <c r="A2371" s="271">
        <v>9245438</v>
      </c>
      <c r="B2371" s="274" t="s">
        <v>996</v>
      </c>
    </row>
    <row r="2372" spans="1:2" s="18" customFormat="1">
      <c r="A2372" s="271">
        <v>9234547</v>
      </c>
      <c r="B2372" s="274" t="s">
        <v>997</v>
      </c>
    </row>
    <row r="2373" spans="1:2" s="18" customFormat="1">
      <c r="A2373" s="271">
        <v>9234548</v>
      </c>
      <c r="B2373" s="274" t="s">
        <v>998</v>
      </c>
    </row>
    <row r="2374" spans="1:2" s="18" customFormat="1">
      <c r="A2374" s="271">
        <v>9234549</v>
      </c>
      <c r="B2374" s="274" t="s">
        <v>999</v>
      </c>
    </row>
    <row r="2375" spans="1:2" s="18" customFormat="1">
      <c r="A2375" s="271">
        <v>9234550</v>
      </c>
      <c r="B2375" s="274" t="s">
        <v>1000</v>
      </c>
    </row>
    <row r="2376" spans="1:2" s="18" customFormat="1">
      <c r="A2376" s="271">
        <v>9234551</v>
      </c>
      <c r="B2376" s="274" t="s">
        <v>1001</v>
      </c>
    </row>
    <row r="2377" spans="1:2" s="18" customFormat="1">
      <c r="A2377" s="271">
        <v>9234552</v>
      </c>
      <c r="B2377" s="274" t="s">
        <v>1002</v>
      </c>
    </row>
    <row r="2378" spans="1:2" s="18" customFormat="1">
      <c r="A2378" s="271">
        <v>9248754</v>
      </c>
      <c r="B2378" s="274" t="s">
        <v>1003</v>
      </c>
    </row>
    <row r="2379" spans="1:2" s="18" customFormat="1">
      <c r="A2379" s="271">
        <v>9248755</v>
      </c>
      <c r="B2379" s="274" t="s">
        <v>1004</v>
      </c>
    </row>
    <row r="2380" spans="1:2" s="18" customFormat="1">
      <c r="A2380" s="271">
        <v>9234571</v>
      </c>
      <c r="B2380" s="274" t="s">
        <v>1005</v>
      </c>
    </row>
    <row r="2381" spans="1:2" s="18" customFormat="1">
      <c r="A2381" s="271">
        <v>9234572</v>
      </c>
      <c r="B2381" s="274" t="s">
        <v>1006</v>
      </c>
    </row>
    <row r="2382" spans="1:2" s="18" customFormat="1">
      <c r="A2382" s="271">
        <v>9248756</v>
      </c>
      <c r="B2382" s="274" t="s">
        <v>1007</v>
      </c>
    </row>
    <row r="2383" spans="1:2" s="18" customFormat="1">
      <c r="A2383" s="271">
        <v>9245441</v>
      </c>
      <c r="B2383" s="274" t="s">
        <v>1008</v>
      </c>
    </row>
    <row r="2384" spans="1:2" s="18" customFormat="1">
      <c r="A2384" s="271">
        <v>9245442</v>
      </c>
      <c r="B2384" s="274" t="s">
        <v>1009</v>
      </c>
    </row>
    <row r="2385" spans="1:2" s="18" customFormat="1">
      <c r="A2385" s="271">
        <v>9234553</v>
      </c>
      <c r="B2385" s="274" t="s">
        <v>1010</v>
      </c>
    </row>
    <row r="2386" spans="1:2" s="18" customFormat="1">
      <c r="A2386" s="271">
        <v>9234554</v>
      </c>
      <c r="B2386" s="274" t="s">
        <v>1011</v>
      </c>
    </row>
    <row r="2387" spans="1:2" s="18" customFormat="1">
      <c r="A2387" s="271">
        <v>9234555</v>
      </c>
      <c r="B2387" s="274" t="s">
        <v>1012</v>
      </c>
    </row>
    <row r="2388" spans="1:2" s="18" customFormat="1">
      <c r="A2388" s="271">
        <v>9234556</v>
      </c>
      <c r="B2388" s="274" t="s">
        <v>1013</v>
      </c>
    </row>
    <row r="2389" spans="1:2" s="18" customFormat="1">
      <c r="A2389" s="271">
        <v>9234557</v>
      </c>
      <c r="B2389" s="274" t="s">
        <v>1014</v>
      </c>
    </row>
    <row r="2390" spans="1:2" s="18" customFormat="1">
      <c r="A2390" s="271">
        <v>9234558</v>
      </c>
      <c r="B2390" s="274" t="s">
        <v>1015</v>
      </c>
    </row>
    <row r="2391" spans="1:2" s="18" customFormat="1">
      <c r="A2391" s="271">
        <v>9248757</v>
      </c>
      <c r="B2391" s="274" t="s">
        <v>1016</v>
      </c>
    </row>
    <row r="2392" spans="1:2" s="18" customFormat="1">
      <c r="A2392" s="271">
        <v>9248758</v>
      </c>
      <c r="B2392" s="274" t="s">
        <v>1017</v>
      </c>
    </row>
    <row r="2393" spans="1:2" s="18" customFormat="1">
      <c r="A2393" s="271">
        <v>9248759</v>
      </c>
      <c r="B2393" s="274" t="s">
        <v>1018</v>
      </c>
    </row>
    <row r="2394" spans="1:2" s="18" customFormat="1">
      <c r="A2394" s="271">
        <v>9248760</v>
      </c>
      <c r="B2394" s="274" t="s">
        <v>1019</v>
      </c>
    </row>
    <row r="2395" spans="1:2" s="18" customFormat="1">
      <c r="A2395" s="271">
        <v>9248761</v>
      </c>
      <c r="B2395" s="274" t="s">
        <v>1020</v>
      </c>
    </row>
    <row r="2396" spans="1:2" s="18" customFormat="1">
      <c r="A2396" s="271">
        <v>9245443</v>
      </c>
      <c r="B2396" s="274" t="s">
        <v>1021</v>
      </c>
    </row>
    <row r="2397" spans="1:2" s="18" customFormat="1">
      <c r="A2397" s="271">
        <v>9245444</v>
      </c>
      <c r="B2397" s="274" t="s">
        <v>1022</v>
      </c>
    </row>
    <row r="2398" spans="1:2" s="18" customFormat="1">
      <c r="A2398" s="271">
        <v>9288595</v>
      </c>
      <c r="B2398" s="274" t="s">
        <v>3558</v>
      </c>
    </row>
    <row r="2399" spans="1:2" s="18" customFormat="1">
      <c r="A2399" s="271">
        <v>9288596</v>
      </c>
      <c r="B2399" s="274" t="s">
        <v>3559</v>
      </c>
    </row>
    <row r="2400" spans="1:2" s="18" customFormat="1">
      <c r="A2400" s="271">
        <v>1063801</v>
      </c>
      <c r="B2400" s="274" t="s">
        <v>1023</v>
      </c>
    </row>
    <row r="2401" spans="1:2" s="18" customFormat="1">
      <c r="A2401" s="271">
        <v>1063802</v>
      </c>
      <c r="B2401" s="274" t="s">
        <v>1024</v>
      </c>
    </row>
    <row r="2402" spans="1:2" s="18" customFormat="1">
      <c r="A2402" s="271">
        <v>9194390</v>
      </c>
      <c r="B2402" s="274" t="s">
        <v>1025</v>
      </c>
    </row>
    <row r="2403" spans="1:2" s="18" customFormat="1">
      <c r="A2403" s="271">
        <v>9194391</v>
      </c>
      <c r="B2403" s="274" t="s">
        <v>1026</v>
      </c>
    </row>
    <row r="2404" spans="1:2" s="18" customFormat="1">
      <c r="A2404" s="271">
        <v>9194392</v>
      </c>
      <c r="B2404" s="274" t="s">
        <v>1027</v>
      </c>
    </row>
    <row r="2405" spans="1:2" s="18" customFormat="1">
      <c r="A2405" s="271">
        <v>9194393</v>
      </c>
      <c r="B2405" s="274" t="s">
        <v>1028</v>
      </c>
    </row>
    <row r="2406" spans="1:2" s="18" customFormat="1">
      <c r="A2406" s="271">
        <v>9194394</v>
      </c>
      <c r="B2406" s="274" t="s">
        <v>1029</v>
      </c>
    </row>
    <row r="2407" spans="1:2" s="18" customFormat="1">
      <c r="A2407" s="271">
        <v>9194395</v>
      </c>
      <c r="B2407" s="274" t="s">
        <v>1030</v>
      </c>
    </row>
    <row r="2408" spans="1:2" s="18" customFormat="1">
      <c r="A2408" s="271">
        <v>9194396</v>
      </c>
      <c r="B2408" s="274" t="s">
        <v>1031</v>
      </c>
    </row>
    <row r="2409" spans="1:2" s="18" customFormat="1">
      <c r="A2409" s="271">
        <v>9194397</v>
      </c>
      <c r="B2409" s="274" t="s">
        <v>1032</v>
      </c>
    </row>
    <row r="2410" spans="1:2" s="18" customFormat="1">
      <c r="A2410" s="271">
        <v>9194398</v>
      </c>
      <c r="B2410" s="274" t="s">
        <v>1033</v>
      </c>
    </row>
    <row r="2411" spans="1:2" s="18" customFormat="1">
      <c r="A2411" s="271">
        <v>9194399</v>
      </c>
      <c r="B2411" s="274" t="s">
        <v>1034</v>
      </c>
    </row>
    <row r="2412" spans="1:2" s="18" customFormat="1">
      <c r="A2412" s="271">
        <v>9194400</v>
      </c>
      <c r="B2412" s="274" t="s">
        <v>1035</v>
      </c>
    </row>
    <row r="2413" spans="1:2" s="18" customFormat="1">
      <c r="A2413" s="271">
        <v>9194401</v>
      </c>
      <c r="B2413" s="274" t="s">
        <v>1036</v>
      </c>
    </row>
    <row r="2414" spans="1:2" s="18" customFormat="1">
      <c r="A2414" s="271">
        <v>9003473</v>
      </c>
      <c r="B2414" s="274" t="s">
        <v>1041</v>
      </c>
    </row>
    <row r="2415" spans="1:2" s="18" customFormat="1">
      <c r="A2415" s="271">
        <v>9003474</v>
      </c>
      <c r="B2415" s="274" t="s">
        <v>1042</v>
      </c>
    </row>
    <row r="2416" spans="1:2" s="18" customFormat="1">
      <c r="A2416" s="271">
        <v>1062501</v>
      </c>
      <c r="B2416" s="274" t="s">
        <v>1043</v>
      </c>
    </row>
    <row r="2417" spans="1:2" s="18" customFormat="1">
      <c r="A2417" s="271">
        <v>1062502</v>
      </c>
      <c r="B2417" s="274" t="s">
        <v>1044</v>
      </c>
    </row>
    <row r="2418" spans="1:2" s="18" customFormat="1">
      <c r="A2418" s="271">
        <v>9007355</v>
      </c>
      <c r="B2418" s="274" t="s">
        <v>1045</v>
      </c>
    </row>
    <row r="2419" spans="1:2" s="18" customFormat="1">
      <c r="A2419" s="271">
        <v>9007356</v>
      </c>
      <c r="B2419" s="274" t="s">
        <v>1046</v>
      </c>
    </row>
    <row r="2420" spans="1:2" s="18" customFormat="1">
      <c r="A2420" s="271">
        <v>9027831</v>
      </c>
      <c r="B2420" s="274" t="s">
        <v>1047</v>
      </c>
    </row>
    <row r="2421" spans="1:2" s="18" customFormat="1">
      <c r="A2421" s="271">
        <v>9027832</v>
      </c>
      <c r="B2421" s="274" t="s">
        <v>1048</v>
      </c>
    </row>
    <row r="2422" spans="1:2" s="18" customFormat="1">
      <c r="A2422" s="271">
        <v>1063806</v>
      </c>
      <c r="B2422" s="274" t="s">
        <v>1049</v>
      </c>
    </row>
    <row r="2423" spans="1:2" s="18" customFormat="1">
      <c r="A2423" s="271">
        <v>1061901</v>
      </c>
      <c r="B2423" s="274" t="s">
        <v>1050</v>
      </c>
    </row>
    <row r="2424" spans="1:2" s="18" customFormat="1">
      <c r="A2424" s="271">
        <v>1061903</v>
      </c>
      <c r="B2424" s="274" t="s">
        <v>1051</v>
      </c>
    </row>
    <row r="2425" spans="1:2" s="18" customFormat="1">
      <c r="A2425" s="271">
        <v>1061904</v>
      </c>
      <c r="B2425" s="274" t="s">
        <v>1052</v>
      </c>
    </row>
    <row r="2426" spans="1:2" s="18" customFormat="1">
      <c r="A2426" s="271">
        <v>1061905</v>
      </c>
      <c r="B2426" s="274" t="s">
        <v>1053</v>
      </c>
    </row>
    <row r="2427" spans="1:2" s="18" customFormat="1">
      <c r="A2427" s="271">
        <v>1061907</v>
      </c>
      <c r="B2427" s="274" t="s">
        <v>1054</v>
      </c>
    </row>
    <row r="2428" spans="1:2" s="18" customFormat="1">
      <c r="A2428" s="271">
        <v>1062960</v>
      </c>
      <c r="B2428" s="274" t="s">
        <v>1055</v>
      </c>
    </row>
    <row r="2429" spans="1:2" s="18" customFormat="1">
      <c r="A2429" s="271">
        <v>1062961</v>
      </c>
      <c r="B2429" s="274" t="s">
        <v>1056</v>
      </c>
    </row>
    <row r="2430" spans="1:2" s="18" customFormat="1">
      <c r="A2430" s="271">
        <v>9004102</v>
      </c>
      <c r="B2430" s="274" t="s">
        <v>1057</v>
      </c>
    </row>
    <row r="2431" spans="1:2" s="18" customFormat="1">
      <c r="A2431" s="271">
        <v>9004065</v>
      </c>
      <c r="B2431" s="274" t="s">
        <v>1058</v>
      </c>
    </row>
    <row r="2432" spans="1:2" s="18" customFormat="1">
      <c r="A2432" s="271">
        <v>9004068</v>
      </c>
      <c r="B2432" s="274" t="s">
        <v>1059</v>
      </c>
    </row>
    <row r="2433" spans="1:2" s="18" customFormat="1">
      <c r="A2433" s="271">
        <v>9004069</v>
      </c>
      <c r="B2433" s="274" t="s">
        <v>1060</v>
      </c>
    </row>
    <row r="2434" spans="1:2" s="18" customFormat="1">
      <c r="A2434" s="271">
        <v>9004070</v>
      </c>
      <c r="B2434" s="274" t="s">
        <v>1061</v>
      </c>
    </row>
    <row r="2435" spans="1:2" s="18" customFormat="1">
      <c r="A2435" s="271">
        <v>9004072</v>
      </c>
      <c r="B2435" s="274" t="s">
        <v>1062</v>
      </c>
    </row>
    <row r="2436" spans="1:2" s="18" customFormat="1">
      <c r="A2436" s="271">
        <v>9004074</v>
      </c>
      <c r="B2436" s="274" t="s">
        <v>1063</v>
      </c>
    </row>
    <row r="2437" spans="1:2" s="18" customFormat="1">
      <c r="A2437" s="271">
        <v>9004075</v>
      </c>
      <c r="B2437" s="274" t="s">
        <v>1064</v>
      </c>
    </row>
    <row r="2438" spans="1:2" s="18" customFormat="1">
      <c r="A2438" s="271">
        <v>9004077</v>
      </c>
      <c r="B2438" s="274" t="s">
        <v>1065</v>
      </c>
    </row>
    <row r="2439" spans="1:2" s="18" customFormat="1">
      <c r="A2439" s="271">
        <v>9194522</v>
      </c>
      <c r="B2439" s="274" t="s">
        <v>1068</v>
      </c>
    </row>
    <row r="2440" spans="1:2" s="18" customFormat="1">
      <c r="A2440" s="271">
        <v>9194523</v>
      </c>
      <c r="B2440" s="274" t="s">
        <v>1069</v>
      </c>
    </row>
    <row r="2441" spans="1:2" s="18" customFormat="1">
      <c r="A2441" s="271">
        <v>9194524</v>
      </c>
      <c r="B2441" s="274" t="s">
        <v>1070</v>
      </c>
    </row>
    <row r="2442" spans="1:2" s="18" customFormat="1">
      <c r="A2442" s="271">
        <v>9194525</v>
      </c>
      <c r="B2442" s="274" t="s">
        <v>1071</v>
      </c>
    </row>
    <row r="2443" spans="1:2" s="18" customFormat="1">
      <c r="A2443" s="271">
        <v>9194526</v>
      </c>
      <c r="B2443" s="274" t="s">
        <v>1072</v>
      </c>
    </row>
    <row r="2444" spans="1:2" s="18" customFormat="1">
      <c r="A2444" s="271">
        <v>9194527</v>
      </c>
      <c r="B2444" s="274" t="s">
        <v>1073</v>
      </c>
    </row>
    <row r="2445" spans="1:2" s="18" customFormat="1">
      <c r="A2445" s="271">
        <v>9194528</v>
      </c>
      <c r="B2445" s="274" t="s">
        <v>1074</v>
      </c>
    </row>
    <row r="2446" spans="1:2" s="18" customFormat="1">
      <c r="A2446" s="271">
        <v>9194529</v>
      </c>
      <c r="B2446" s="274" t="s">
        <v>1075</v>
      </c>
    </row>
    <row r="2447" spans="1:2" s="18" customFormat="1">
      <c r="A2447" s="271">
        <v>9194530</v>
      </c>
      <c r="B2447" s="274" t="s">
        <v>1076</v>
      </c>
    </row>
    <row r="2448" spans="1:2" s="18" customFormat="1">
      <c r="A2448" s="271">
        <v>9194531</v>
      </c>
      <c r="B2448" s="274" t="s">
        <v>1077</v>
      </c>
    </row>
    <row r="2449" spans="1:2" s="18" customFormat="1">
      <c r="A2449" s="271">
        <v>9194532</v>
      </c>
      <c r="B2449" s="274" t="s">
        <v>1078</v>
      </c>
    </row>
    <row r="2450" spans="1:2" s="18" customFormat="1">
      <c r="A2450" s="273">
        <v>9194533</v>
      </c>
      <c r="B2450" s="274" t="s">
        <v>1079</v>
      </c>
    </row>
    <row r="2451" spans="1:2" s="18" customFormat="1">
      <c r="A2451" s="271">
        <v>9195014</v>
      </c>
      <c r="B2451" s="274" t="s">
        <v>1080</v>
      </c>
    </row>
    <row r="2452" spans="1:2" s="18" customFormat="1">
      <c r="A2452" s="271">
        <v>9195015</v>
      </c>
      <c r="B2452" s="274" t="s">
        <v>1081</v>
      </c>
    </row>
    <row r="2453" spans="1:2" s="18" customFormat="1">
      <c r="A2453" s="271">
        <v>9195016</v>
      </c>
      <c r="B2453" s="274" t="s">
        <v>1082</v>
      </c>
    </row>
    <row r="2454" spans="1:2" s="18" customFormat="1">
      <c r="A2454" s="271">
        <v>9195017</v>
      </c>
      <c r="B2454" s="274" t="s">
        <v>1083</v>
      </c>
    </row>
    <row r="2455" spans="1:2" s="18" customFormat="1">
      <c r="A2455" s="271">
        <v>9195018</v>
      </c>
      <c r="B2455" s="274" t="s">
        <v>1084</v>
      </c>
    </row>
    <row r="2456" spans="1:2" s="18" customFormat="1">
      <c r="A2456" s="271">
        <v>9195019</v>
      </c>
      <c r="B2456" s="274" t="s">
        <v>1085</v>
      </c>
    </row>
    <row r="2457" spans="1:2" s="18" customFormat="1">
      <c r="A2457" s="271">
        <v>9195020</v>
      </c>
      <c r="B2457" s="274" t="s">
        <v>1086</v>
      </c>
    </row>
    <row r="2458" spans="1:2" s="18" customFormat="1">
      <c r="A2458" s="271">
        <v>9195021</v>
      </c>
      <c r="B2458" s="274" t="s">
        <v>1087</v>
      </c>
    </row>
    <row r="2459" spans="1:2" s="18" customFormat="1">
      <c r="A2459" s="271">
        <v>9206256</v>
      </c>
      <c r="B2459" s="274" t="s">
        <v>1088</v>
      </c>
    </row>
    <row r="2460" spans="1:2" s="18" customFormat="1">
      <c r="A2460" s="271">
        <v>9194677</v>
      </c>
      <c r="B2460" s="274" t="s">
        <v>1091</v>
      </c>
    </row>
    <row r="2461" spans="1:2" s="18" customFormat="1">
      <c r="A2461" s="271">
        <v>9194678</v>
      </c>
      <c r="B2461" s="274" t="s">
        <v>1092</v>
      </c>
    </row>
    <row r="2462" spans="1:2" s="18" customFormat="1">
      <c r="A2462" s="271">
        <v>9194679</v>
      </c>
      <c r="B2462" s="274" t="s">
        <v>1093</v>
      </c>
    </row>
    <row r="2463" spans="1:2" s="18" customFormat="1">
      <c r="A2463" s="271">
        <v>9194680</v>
      </c>
      <c r="B2463" s="274" t="s">
        <v>1094</v>
      </c>
    </row>
    <row r="2464" spans="1:2" s="18" customFormat="1">
      <c r="A2464" s="271">
        <v>9194681</v>
      </c>
      <c r="B2464" s="274" t="s">
        <v>1095</v>
      </c>
    </row>
    <row r="2465" spans="1:2" s="18" customFormat="1">
      <c r="A2465" s="271">
        <v>9194682</v>
      </c>
      <c r="B2465" s="274" t="s">
        <v>1096</v>
      </c>
    </row>
    <row r="2466" spans="1:2" s="18" customFormat="1">
      <c r="A2466" s="271">
        <v>9194657</v>
      </c>
      <c r="B2466" s="274" t="s">
        <v>1089</v>
      </c>
    </row>
    <row r="2467" spans="1:2" s="18" customFormat="1">
      <c r="A2467" s="271">
        <v>9194698</v>
      </c>
      <c r="B2467" s="274" t="s">
        <v>1097</v>
      </c>
    </row>
    <row r="2468" spans="1:2" s="18" customFormat="1">
      <c r="A2468" s="271">
        <v>9194699</v>
      </c>
      <c r="B2468" s="274" t="s">
        <v>1098</v>
      </c>
    </row>
    <row r="2469" spans="1:2" s="18" customFormat="1">
      <c r="A2469" s="271">
        <v>9194700</v>
      </c>
      <c r="B2469" s="274" t="s">
        <v>1099</v>
      </c>
    </row>
    <row r="2470" spans="1:2" s="18" customFormat="1">
      <c r="A2470" s="271">
        <v>9194701</v>
      </c>
      <c r="B2470" s="274" t="s">
        <v>1100</v>
      </c>
    </row>
    <row r="2471" spans="1:2" s="18" customFormat="1">
      <c r="A2471" s="271">
        <v>9194702</v>
      </c>
      <c r="B2471" s="274" t="s">
        <v>1101</v>
      </c>
    </row>
    <row r="2472" spans="1:2" s="18" customFormat="1">
      <c r="A2472" s="271">
        <v>9194703</v>
      </c>
      <c r="B2472" s="274" t="s">
        <v>1102</v>
      </c>
    </row>
    <row r="2473" spans="1:2" s="18" customFormat="1">
      <c r="A2473" s="271">
        <v>9194660</v>
      </c>
      <c r="B2473" s="274" t="s">
        <v>1090</v>
      </c>
    </row>
    <row r="2474" spans="1:2" s="18" customFormat="1">
      <c r="A2474" s="271">
        <v>9194797</v>
      </c>
      <c r="B2474" s="274" t="s">
        <v>3560</v>
      </c>
    </row>
    <row r="2475" spans="1:2" s="18" customFormat="1">
      <c r="A2475" s="271">
        <v>9194798</v>
      </c>
      <c r="B2475" s="274" t="s">
        <v>3561</v>
      </c>
    </row>
    <row r="2476" spans="1:2" s="18" customFormat="1">
      <c r="A2476" s="271">
        <v>9194799</v>
      </c>
      <c r="B2476" s="274" t="s">
        <v>1103</v>
      </c>
    </row>
    <row r="2477" spans="1:2" s="18" customFormat="1">
      <c r="A2477" s="271">
        <v>9194800</v>
      </c>
      <c r="B2477" s="274" t="s">
        <v>1104</v>
      </c>
    </row>
    <row r="2478" spans="1:2" s="18" customFormat="1">
      <c r="A2478" s="271">
        <v>9194801</v>
      </c>
      <c r="B2478" s="274" t="s">
        <v>1105</v>
      </c>
    </row>
    <row r="2479" spans="1:2" s="18" customFormat="1">
      <c r="A2479" s="271">
        <v>9194802</v>
      </c>
      <c r="B2479" s="274" t="s">
        <v>1106</v>
      </c>
    </row>
    <row r="2480" spans="1:2" s="18" customFormat="1">
      <c r="A2480" s="271">
        <v>9196317</v>
      </c>
      <c r="B2480" s="274" t="s">
        <v>1110</v>
      </c>
    </row>
    <row r="2481" spans="1:2" s="18" customFormat="1">
      <c r="A2481" s="271">
        <v>9194818</v>
      </c>
      <c r="B2481" s="274" t="s">
        <v>3562</v>
      </c>
    </row>
    <row r="2482" spans="1:2" s="18" customFormat="1">
      <c r="A2482" s="271">
        <v>9194819</v>
      </c>
      <c r="B2482" s="274" t="s">
        <v>3563</v>
      </c>
    </row>
    <row r="2483" spans="1:2" s="18" customFormat="1">
      <c r="A2483" s="271">
        <v>9194820</v>
      </c>
      <c r="B2483" s="274" t="s">
        <v>3564</v>
      </c>
    </row>
    <row r="2484" spans="1:2" s="18" customFormat="1">
      <c r="A2484" s="271">
        <v>9194821</v>
      </c>
      <c r="B2484" s="274" t="s">
        <v>1107</v>
      </c>
    </row>
    <row r="2485" spans="1:2" s="18" customFormat="1">
      <c r="A2485" s="271">
        <v>9194822</v>
      </c>
      <c r="B2485" s="274" t="s">
        <v>1108</v>
      </c>
    </row>
    <row r="2486" spans="1:2" s="18" customFormat="1">
      <c r="A2486" s="271">
        <v>9194823</v>
      </c>
      <c r="B2486" s="274" t="s">
        <v>1109</v>
      </c>
    </row>
    <row r="2487" spans="1:2" s="18" customFormat="1">
      <c r="A2487" s="271">
        <v>9196320</v>
      </c>
      <c r="B2487" s="274" t="s">
        <v>1111</v>
      </c>
    </row>
    <row r="2488" spans="1:2" s="18" customFormat="1">
      <c r="A2488" s="271">
        <v>9194721</v>
      </c>
      <c r="B2488" s="274" t="s">
        <v>1118</v>
      </c>
    </row>
    <row r="2489" spans="1:2" s="18" customFormat="1">
      <c r="A2489" s="271">
        <v>9194723</v>
      </c>
      <c r="B2489" s="274" t="s">
        <v>1119</v>
      </c>
    </row>
    <row r="2490" spans="1:2" s="18" customFormat="1">
      <c r="A2490" s="271">
        <v>9194725</v>
      </c>
      <c r="B2490" s="274" t="s">
        <v>1120</v>
      </c>
    </row>
    <row r="2491" spans="1:2" s="18" customFormat="1">
      <c r="A2491" s="271">
        <v>9293482</v>
      </c>
      <c r="B2491" s="274" t="s">
        <v>3565</v>
      </c>
    </row>
    <row r="2492" spans="1:2" s="18" customFormat="1">
      <c r="A2492" s="271">
        <v>9194764</v>
      </c>
      <c r="B2492" s="274" t="s">
        <v>1121</v>
      </c>
    </row>
    <row r="2493" spans="1:2" s="18" customFormat="1">
      <c r="A2493" s="271">
        <v>9104107</v>
      </c>
      <c r="B2493" s="274" t="s">
        <v>1122</v>
      </c>
    </row>
    <row r="2494" spans="1:2" s="18" customFormat="1">
      <c r="A2494" s="271">
        <v>9293516</v>
      </c>
      <c r="B2494" s="274" t="s">
        <v>1123</v>
      </c>
    </row>
    <row r="2495" spans="1:2" s="18" customFormat="1">
      <c r="A2495" s="271">
        <v>9235838</v>
      </c>
      <c r="B2495" s="274" t="s">
        <v>1124</v>
      </c>
    </row>
    <row r="2496" spans="1:2" s="18" customFormat="1">
      <c r="A2496" s="271">
        <v>9194614</v>
      </c>
      <c r="B2496" s="274" t="s">
        <v>1125</v>
      </c>
    </row>
    <row r="2497" spans="1:2" s="18" customFormat="1">
      <c r="A2497" s="271">
        <v>9196124</v>
      </c>
      <c r="B2497" s="274" t="s">
        <v>1126</v>
      </c>
    </row>
    <row r="2498" spans="1:2" s="18" customFormat="1">
      <c r="A2498" s="271">
        <v>9196125</v>
      </c>
      <c r="B2498" s="274" t="s">
        <v>1127</v>
      </c>
    </row>
    <row r="2499" spans="1:2" s="18" customFormat="1">
      <c r="A2499" s="271">
        <v>9206219</v>
      </c>
      <c r="B2499" s="274" t="s">
        <v>1128</v>
      </c>
    </row>
    <row r="2500" spans="1:2" s="18" customFormat="1">
      <c r="A2500" s="271">
        <v>9206325</v>
      </c>
      <c r="B2500" s="274" t="s">
        <v>1129</v>
      </c>
    </row>
    <row r="2501" spans="1:2" s="18" customFormat="1">
      <c r="A2501" s="271">
        <v>9206328</v>
      </c>
      <c r="B2501" s="274" t="s">
        <v>1130</v>
      </c>
    </row>
    <row r="2502" spans="1:2" s="18" customFormat="1">
      <c r="A2502" s="271">
        <v>46814</v>
      </c>
      <c r="B2502" s="274" t="s">
        <v>1131</v>
      </c>
    </row>
    <row r="2503" spans="1:2" s="18" customFormat="1">
      <c r="A2503" s="271">
        <v>46816</v>
      </c>
      <c r="B2503" s="274" t="s">
        <v>1132</v>
      </c>
    </row>
    <row r="2504" spans="1:2" s="18" customFormat="1">
      <c r="A2504" s="271">
        <v>9194432</v>
      </c>
      <c r="B2504" s="274" t="s">
        <v>1133</v>
      </c>
    </row>
    <row r="2505" spans="1:2" s="18" customFormat="1">
      <c r="A2505" s="271">
        <v>9194433</v>
      </c>
      <c r="B2505" s="274" t="s">
        <v>1134</v>
      </c>
    </row>
    <row r="2506" spans="1:2" s="18" customFormat="1">
      <c r="A2506" s="271">
        <v>9194404</v>
      </c>
      <c r="B2506" s="274" t="s">
        <v>1135</v>
      </c>
    </row>
    <row r="2507" spans="1:2" s="18" customFormat="1">
      <c r="A2507" s="271">
        <v>9194405</v>
      </c>
      <c r="B2507" s="274" t="s">
        <v>1136</v>
      </c>
    </row>
    <row r="2508" spans="1:2" s="18" customFormat="1">
      <c r="A2508" s="271">
        <v>9194406</v>
      </c>
      <c r="B2508" s="274" t="s">
        <v>1137</v>
      </c>
    </row>
    <row r="2509" spans="1:2" s="18" customFormat="1">
      <c r="A2509" s="271">
        <v>9194407</v>
      </c>
      <c r="B2509" s="274" t="s">
        <v>1138</v>
      </c>
    </row>
    <row r="2510" spans="1:2" s="18" customFormat="1">
      <c r="A2510" s="271">
        <v>9194408</v>
      </c>
      <c r="B2510" s="274" t="s">
        <v>1139</v>
      </c>
    </row>
    <row r="2511" spans="1:2" s="18" customFormat="1">
      <c r="A2511" s="271">
        <v>9194409</v>
      </c>
      <c r="B2511" s="274" t="s">
        <v>1140</v>
      </c>
    </row>
    <row r="2512" spans="1:2" s="18" customFormat="1">
      <c r="A2512" s="271">
        <v>9194410</v>
      </c>
      <c r="B2512" s="274" t="s">
        <v>1141</v>
      </c>
    </row>
    <row r="2513" spans="1:2" s="18" customFormat="1">
      <c r="A2513" s="271">
        <v>9194411</v>
      </c>
      <c r="B2513" s="274" t="s">
        <v>1142</v>
      </c>
    </row>
    <row r="2514" spans="1:2" s="18" customFormat="1">
      <c r="A2514" s="271">
        <v>9194412</v>
      </c>
      <c r="B2514" s="274" t="s">
        <v>1143</v>
      </c>
    </row>
    <row r="2515" spans="1:2" s="18" customFormat="1">
      <c r="A2515" s="271">
        <v>9194413</v>
      </c>
      <c r="B2515" s="274" t="s">
        <v>1144</v>
      </c>
    </row>
    <row r="2516" spans="1:2" s="18" customFormat="1">
      <c r="A2516" s="271">
        <v>9194414</v>
      </c>
      <c r="B2516" s="274" t="s">
        <v>1145</v>
      </c>
    </row>
    <row r="2517" spans="1:2" s="18" customFormat="1">
      <c r="A2517" s="271">
        <v>9194415</v>
      </c>
      <c r="B2517" s="274" t="s">
        <v>1146</v>
      </c>
    </row>
    <row r="2518" spans="1:2" s="18" customFormat="1">
      <c r="A2518" s="271">
        <v>9194623</v>
      </c>
      <c r="B2518" s="274" t="s">
        <v>1149</v>
      </c>
    </row>
    <row r="2519" spans="1:2" s="18" customFormat="1">
      <c r="A2519" s="271">
        <v>9194624</v>
      </c>
      <c r="B2519" s="274" t="s">
        <v>1150</v>
      </c>
    </row>
    <row r="2520" spans="1:2" s="18" customFormat="1">
      <c r="A2520" s="271">
        <v>9194627</v>
      </c>
      <c r="B2520" s="274" t="s">
        <v>1151</v>
      </c>
    </row>
    <row r="2521" spans="1:2" s="18" customFormat="1">
      <c r="A2521" s="271">
        <v>9194628</v>
      </c>
      <c r="B2521" s="274" t="s">
        <v>1152</v>
      </c>
    </row>
    <row r="2522" spans="1:2" s="18" customFormat="1">
      <c r="A2522" s="271">
        <v>9194635</v>
      </c>
      <c r="B2522" s="274" t="s">
        <v>1153</v>
      </c>
    </row>
    <row r="2523" spans="1:2" s="18" customFormat="1">
      <c r="A2523" s="271">
        <v>9194636</v>
      </c>
      <c r="B2523" s="274" t="s">
        <v>1154</v>
      </c>
    </row>
    <row r="2524" spans="1:2" s="18" customFormat="1">
      <c r="A2524" s="271">
        <v>9194639</v>
      </c>
      <c r="B2524" s="274" t="s">
        <v>1155</v>
      </c>
    </row>
    <row r="2525" spans="1:2" s="18" customFormat="1">
      <c r="A2525" s="271">
        <v>9194640</v>
      </c>
      <c r="B2525" s="274" t="s">
        <v>1156</v>
      </c>
    </row>
    <row r="2526" spans="1:2" s="18" customFormat="1">
      <c r="A2526" s="271">
        <v>9194436</v>
      </c>
      <c r="B2526" s="274" t="s">
        <v>1157</v>
      </c>
    </row>
    <row r="2527" spans="1:2" s="18" customFormat="1">
      <c r="A2527" s="271">
        <v>9194439</v>
      </c>
      <c r="B2527" s="274" t="s">
        <v>1158</v>
      </c>
    </row>
    <row r="2528" spans="1:2" s="18" customFormat="1">
      <c r="A2528" s="271">
        <v>9194441</v>
      </c>
      <c r="B2528" s="274" t="s">
        <v>1159</v>
      </c>
    </row>
    <row r="2529" spans="1:2" s="18" customFormat="1">
      <c r="A2529" s="271">
        <v>9194442</v>
      </c>
      <c r="B2529" s="274" t="s">
        <v>1160</v>
      </c>
    </row>
    <row r="2530" spans="1:2" s="18" customFormat="1">
      <c r="A2530" s="271">
        <v>9194443</v>
      </c>
      <c r="B2530" s="274" t="s">
        <v>1161</v>
      </c>
    </row>
    <row r="2531" spans="1:2" s="18" customFormat="1">
      <c r="A2531" s="271">
        <v>9194445</v>
      </c>
      <c r="B2531" s="274" t="s">
        <v>1162</v>
      </c>
    </row>
    <row r="2532" spans="1:2" s="18" customFormat="1">
      <c r="A2532" s="271">
        <v>9194447</v>
      </c>
      <c r="B2532" s="274" t="s">
        <v>1163</v>
      </c>
    </row>
    <row r="2533" spans="1:2" s="18" customFormat="1">
      <c r="A2533" s="271">
        <v>9194448</v>
      </c>
      <c r="B2533" s="274" t="s">
        <v>1164</v>
      </c>
    </row>
    <row r="2534" spans="1:2" s="18" customFormat="1">
      <c r="A2534" s="271">
        <v>9194450</v>
      </c>
      <c r="B2534" s="274" t="s">
        <v>3566</v>
      </c>
    </row>
    <row r="2535" spans="1:2" s="18" customFormat="1">
      <c r="A2535" s="271">
        <v>9194465</v>
      </c>
      <c r="B2535" s="274" t="s">
        <v>1165</v>
      </c>
    </row>
    <row r="2536" spans="1:2" s="18" customFormat="1">
      <c r="A2536" s="271">
        <v>9194467</v>
      </c>
      <c r="B2536" s="274" t="s">
        <v>1166</v>
      </c>
    </row>
    <row r="2537" spans="1:2" s="18" customFormat="1">
      <c r="A2537" s="271">
        <v>9194468</v>
      </c>
      <c r="B2537" s="274" t="s">
        <v>1167</v>
      </c>
    </row>
    <row r="2538" spans="1:2" s="18" customFormat="1">
      <c r="A2538" s="271">
        <v>9194469</v>
      </c>
      <c r="B2538" s="274" t="s">
        <v>1168</v>
      </c>
    </row>
    <row r="2539" spans="1:2" s="18" customFormat="1">
      <c r="A2539" s="271">
        <v>9194471</v>
      </c>
      <c r="B2539" s="274" t="s">
        <v>1169</v>
      </c>
    </row>
    <row r="2540" spans="1:2" s="18" customFormat="1">
      <c r="A2540" s="271">
        <v>9194474</v>
      </c>
      <c r="B2540" s="274" t="s">
        <v>1170</v>
      </c>
    </row>
    <row r="2541" spans="1:2" s="18" customFormat="1">
      <c r="A2541" s="271">
        <v>9194476</v>
      </c>
      <c r="B2541" s="274" t="s">
        <v>1171</v>
      </c>
    </row>
    <row r="2542" spans="1:2" s="18" customFormat="1">
      <c r="A2542" s="271">
        <v>9194478</v>
      </c>
      <c r="B2542" s="274" t="s">
        <v>3567</v>
      </c>
    </row>
    <row r="2543" spans="1:2" s="18" customFormat="1">
      <c r="A2543" s="271">
        <v>9194536</v>
      </c>
      <c r="B2543" s="274" t="s">
        <v>1172</v>
      </c>
    </row>
    <row r="2544" spans="1:2" s="18" customFormat="1">
      <c r="A2544" s="271">
        <v>9194537</v>
      </c>
      <c r="B2544" s="274" t="s">
        <v>1173</v>
      </c>
    </row>
    <row r="2545" spans="1:2" s="18" customFormat="1">
      <c r="A2545" s="271">
        <v>9194538</v>
      </c>
      <c r="B2545" s="274" t="s">
        <v>1174</v>
      </c>
    </row>
    <row r="2546" spans="1:2" s="18" customFormat="1">
      <c r="A2546" s="271">
        <v>9194539</v>
      </c>
      <c r="B2546" s="274" t="s">
        <v>1175</v>
      </c>
    </row>
    <row r="2547" spans="1:2" s="18" customFormat="1">
      <c r="A2547" s="271">
        <v>9194540</v>
      </c>
      <c r="B2547" s="274" t="s">
        <v>1176</v>
      </c>
    </row>
    <row r="2548" spans="1:2" s="18" customFormat="1">
      <c r="A2548" s="271">
        <v>9194541</v>
      </c>
      <c r="B2548" s="274" t="s">
        <v>1177</v>
      </c>
    </row>
    <row r="2549" spans="1:2" s="18" customFormat="1">
      <c r="A2549" s="271">
        <v>9194542</v>
      </c>
      <c r="B2549" s="274" t="s">
        <v>1178</v>
      </c>
    </row>
    <row r="2550" spans="1:2" s="18" customFormat="1">
      <c r="A2550" s="271">
        <v>9194543</v>
      </c>
      <c r="B2550" s="274" t="s">
        <v>1179</v>
      </c>
    </row>
    <row r="2551" spans="1:2" s="18" customFormat="1">
      <c r="A2551" s="271">
        <v>9194544</v>
      </c>
      <c r="B2551" s="274" t="s">
        <v>1180</v>
      </c>
    </row>
    <row r="2552" spans="1:2" s="18" customFormat="1">
      <c r="A2552" s="271">
        <v>9194545</v>
      </c>
      <c r="B2552" s="274" t="s">
        <v>1181</v>
      </c>
    </row>
    <row r="2553" spans="1:2" s="18" customFormat="1">
      <c r="A2553" s="271">
        <v>9194546</v>
      </c>
      <c r="B2553" s="274" t="s">
        <v>1182</v>
      </c>
    </row>
    <row r="2554" spans="1:2" s="18" customFormat="1">
      <c r="A2554" s="271">
        <v>9194547</v>
      </c>
      <c r="B2554" s="274" t="s">
        <v>1183</v>
      </c>
    </row>
    <row r="2555" spans="1:2" s="18" customFormat="1">
      <c r="A2555" s="271">
        <v>9195028</v>
      </c>
      <c r="B2555" s="274" t="s">
        <v>1184</v>
      </c>
    </row>
    <row r="2556" spans="1:2" s="18" customFormat="1">
      <c r="A2556" s="271">
        <v>9195029</v>
      </c>
      <c r="B2556" s="274" t="s">
        <v>1185</v>
      </c>
    </row>
    <row r="2557" spans="1:2" s="18" customFormat="1">
      <c r="A2557" s="271">
        <v>9195030</v>
      </c>
      <c r="B2557" s="274" t="s">
        <v>1186</v>
      </c>
    </row>
    <row r="2558" spans="1:2" s="18" customFormat="1">
      <c r="A2558" s="271">
        <v>9195031</v>
      </c>
      <c r="B2558" s="274" t="s">
        <v>1187</v>
      </c>
    </row>
    <row r="2559" spans="1:2" s="18" customFormat="1">
      <c r="A2559" s="271">
        <v>9195032</v>
      </c>
      <c r="B2559" s="274" t="s">
        <v>1188</v>
      </c>
    </row>
    <row r="2560" spans="1:2" s="18" customFormat="1">
      <c r="A2560" s="271">
        <v>9195033</v>
      </c>
      <c r="B2560" s="274" t="s">
        <v>1189</v>
      </c>
    </row>
    <row r="2561" spans="1:2" s="18" customFormat="1">
      <c r="A2561" s="271">
        <v>9195034</v>
      </c>
      <c r="B2561" s="274" t="s">
        <v>1190</v>
      </c>
    </row>
    <row r="2562" spans="1:2" s="18" customFormat="1">
      <c r="A2562" s="271">
        <v>9195035</v>
      </c>
      <c r="B2562" s="274" t="s">
        <v>1191</v>
      </c>
    </row>
    <row r="2563" spans="1:2" s="18" customFormat="1">
      <c r="A2563" s="271">
        <v>9206257</v>
      </c>
      <c r="B2563" s="274" t="s">
        <v>1192</v>
      </c>
    </row>
    <row r="2564" spans="1:2" s="18" customFormat="1">
      <c r="A2564" s="271">
        <v>9194684</v>
      </c>
      <c r="B2564" s="274" t="s">
        <v>1195</v>
      </c>
    </row>
    <row r="2565" spans="1:2" s="18" customFormat="1">
      <c r="A2565" s="271">
        <v>9194685</v>
      </c>
      <c r="B2565" s="274" t="s">
        <v>1196</v>
      </c>
    </row>
    <row r="2566" spans="1:2" s="18" customFormat="1">
      <c r="A2566" s="271">
        <v>9194686</v>
      </c>
      <c r="B2566" s="274" t="s">
        <v>1197</v>
      </c>
    </row>
    <row r="2567" spans="1:2" s="18" customFormat="1">
      <c r="A2567" s="271">
        <v>9194687</v>
      </c>
      <c r="B2567" s="274" t="s">
        <v>1198</v>
      </c>
    </row>
    <row r="2568" spans="1:2" s="18" customFormat="1">
      <c r="A2568" s="271">
        <v>9194688</v>
      </c>
      <c r="B2568" s="274" t="s">
        <v>1199</v>
      </c>
    </row>
    <row r="2569" spans="1:2" s="18" customFormat="1">
      <c r="A2569" s="271">
        <v>9194689</v>
      </c>
      <c r="B2569" s="274" t="s">
        <v>1200</v>
      </c>
    </row>
    <row r="2570" spans="1:2" s="18" customFormat="1">
      <c r="A2570" s="271">
        <v>9194658</v>
      </c>
      <c r="B2570" s="274" t="s">
        <v>1193</v>
      </c>
    </row>
    <row r="2571" spans="1:2" s="18" customFormat="1">
      <c r="A2571" s="271">
        <v>9194705</v>
      </c>
      <c r="B2571" s="274" t="s">
        <v>1201</v>
      </c>
    </row>
    <row r="2572" spans="1:2" s="18" customFormat="1">
      <c r="A2572" s="271">
        <v>9194706</v>
      </c>
      <c r="B2572" s="274" t="s">
        <v>1202</v>
      </c>
    </row>
    <row r="2573" spans="1:2" s="18" customFormat="1">
      <c r="A2573" s="271">
        <v>9194707</v>
      </c>
      <c r="B2573" s="274" t="s">
        <v>1203</v>
      </c>
    </row>
    <row r="2574" spans="1:2" s="18" customFormat="1">
      <c r="A2574" s="271">
        <v>9194708</v>
      </c>
      <c r="B2574" s="274" t="s">
        <v>1204</v>
      </c>
    </row>
    <row r="2575" spans="1:2" s="18" customFormat="1">
      <c r="A2575" s="271">
        <v>9194709</v>
      </c>
      <c r="B2575" s="274" t="s">
        <v>1205</v>
      </c>
    </row>
    <row r="2576" spans="1:2" s="18" customFormat="1">
      <c r="A2576" s="271">
        <v>9194710</v>
      </c>
      <c r="B2576" s="274" t="s">
        <v>1206</v>
      </c>
    </row>
    <row r="2577" spans="1:2" s="18" customFormat="1">
      <c r="A2577" s="271">
        <v>9194661</v>
      </c>
      <c r="B2577" s="274" t="s">
        <v>1194</v>
      </c>
    </row>
    <row r="2578" spans="1:2" s="18" customFormat="1">
      <c r="A2578" s="271">
        <v>9194804</v>
      </c>
      <c r="B2578" s="274" t="s">
        <v>3568</v>
      </c>
    </row>
    <row r="2579" spans="1:2" s="18" customFormat="1">
      <c r="A2579" s="271">
        <v>9194805</v>
      </c>
      <c r="B2579" s="274" t="s">
        <v>3569</v>
      </c>
    </row>
    <row r="2580" spans="1:2" s="18" customFormat="1">
      <c r="A2580" s="271">
        <v>9194806</v>
      </c>
      <c r="B2580" s="274" t="s">
        <v>3570</v>
      </c>
    </row>
    <row r="2581" spans="1:2" s="18" customFormat="1">
      <c r="A2581" s="271">
        <v>9194807</v>
      </c>
      <c r="B2581" s="274" t="s">
        <v>1207</v>
      </c>
    </row>
    <row r="2582" spans="1:2" s="18" customFormat="1">
      <c r="A2582" s="271">
        <v>9194808</v>
      </c>
      <c r="B2582" s="274" t="s">
        <v>1208</v>
      </c>
    </row>
    <row r="2583" spans="1:2" s="18" customFormat="1">
      <c r="A2583" s="271">
        <v>9194809</v>
      </c>
      <c r="B2583" s="274" t="s">
        <v>1209</v>
      </c>
    </row>
    <row r="2584" spans="1:2" s="18" customFormat="1">
      <c r="A2584" s="271">
        <v>9196318</v>
      </c>
      <c r="B2584" s="274" t="s">
        <v>1213</v>
      </c>
    </row>
    <row r="2585" spans="1:2" s="18" customFormat="1">
      <c r="A2585" s="271">
        <v>9194825</v>
      </c>
      <c r="B2585" s="274" t="s">
        <v>3571</v>
      </c>
    </row>
    <row r="2586" spans="1:2" s="18" customFormat="1">
      <c r="A2586" s="271">
        <v>9194826</v>
      </c>
      <c r="B2586" s="274" t="s">
        <v>3572</v>
      </c>
    </row>
    <row r="2587" spans="1:2" s="18" customFormat="1">
      <c r="A2587" s="271">
        <v>9194827</v>
      </c>
      <c r="B2587" s="274" t="s">
        <v>3573</v>
      </c>
    </row>
    <row r="2588" spans="1:2" s="18" customFormat="1">
      <c r="A2588" s="271">
        <v>9194828</v>
      </c>
      <c r="B2588" s="274" t="s">
        <v>1210</v>
      </c>
    </row>
    <row r="2589" spans="1:2" s="18" customFormat="1">
      <c r="A2589" s="271">
        <v>9194829</v>
      </c>
      <c r="B2589" s="274" t="s">
        <v>1211</v>
      </c>
    </row>
    <row r="2590" spans="1:2" s="18" customFormat="1">
      <c r="A2590" s="271">
        <v>9194830</v>
      </c>
      <c r="B2590" s="274" t="s">
        <v>1212</v>
      </c>
    </row>
    <row r="2591" spans="1:2" s="18" customFormat="1">
      <c r="A2591" s="271">
        <v>9196321</v>
      </c>
      <c r="B2591" s="274" t="s">
        <v>1214</v>
      </c>
    </row>
    <row r="2592" spans="1:2" s="18" customFormat="1">
      <c r="A2592" s="271">
        <v>9194730</v>
      </c>
      <c r="B2592" s="274" t="s">
        <v>1215</v>
      </c>
    </row>
    <row r="2593" spans="1:2" s="18" customFormat="1">
      <c r="A2593" s="271">
        <v>9194732</v>
      </c>
      <c r="B2593" s="274" t="s">
        <v>1216</v>
      </c>
    </row>
    <row r="2594" spans="1:2" s="18" customFormat="1">
      <c r="A2594" s="271">
        <v>9194734</v>
      </c>
      <c r="B2594" s="274" t="s">
        <v>1217</v>
      </c>
    </row>
    <row r="2595" spans="1:2" s="18" customFormat="1">
      <c r="A2595" s="271">
        <v>9293502</v>
      </c>
      <c r="B2595" s="274" t="s">
        <v>3574</v>
      </c>
    </row>
    <row r="2596" spans="1:2" s="18" customFormat="1">
      <c r="A2596" s="271">
        <v>9194765</v>
      </c>
      <c r="B2596" s="274" t="s">
        <v>1218</v>
      </c>
    </row>
    <row r="2597" spans="1:2" s="18" customFormat="1">
      <c r="A2597" s="271">
        <v>9196348</v>
      </c>
      <c r="B2597" s="274" t="s">
        <v>1219</v>
      </c>
    </row>
    <row r="2598" spans="1:2" s="18" customFormat="1">
      <c r="A2598" s="271">
        <v>9204258</v>
      </c>
      <c r="B2598" s="274" t="s">
        <v>1220</v>
      </c>
    </row>
    <row r="2599" spans="1:2" s="18" customFormat="1">
      <c r="A2599" s="271">
        <v>9293517</v>
      </c>
      <c r="B2599" s="274" t="s">
        <v>1220</v>
      </c>
    </row>
    <row r="2600" spans="1:2" s="18" customFormat="1">
      <c r="A2600" s="271">
        <v>9194615</v>
      </c>
      <c r="B2600" s="274" t="s">
        <v>1221</v>
      </c>
    </row>
    <row r="2601" spans="1:2" s="18" customFormat="1">
      <c r="A2601" s="271">
        <v>9196155</v>
      </c>
      <c r="B2601" s="274" t="s">
        <v>1222</v>
      </c>
    </row>
    <row r="2602" spans="1:2" s="18" customFormat="1">
      <c r="A2602" s="271">
        <v>9196156</v>
      </c>
      <c r="B2602" s="274" t="s">
        <v>1223</v>
      </c>
    </row>
    <row r="2603" spans="1:2" s="18" customFormat="1">
      <c r="A2603" s="271">
        <v>9196157</v>
      </c>
      <c r="B2603" s="274" t="s">
        <v>1224</v>
      </c>
    </row>
    <row r="2604" spans="1:2" s="18" customFormat="1">
      <c r="A2604" s="271">
        <v>9206227</v>
      </c>
      <c r="B2604" s="274" t="s">
        <v>1225</v>
      </c>
    </row>
    <row r="2605" spans="1:2" s="18" customFormat="1">
      <c r="A2605" s="271">
        <v>9206326</v>
      </c>
      <c r="B2605" s="274" t="s">
        <v>1226</v>
      </c>
    </row>
    <row r="2606" spans="1:2" s="18" customFormat="1">
      <c r="A2606" s="271">
        <v>9194434</v>
      </c>
      <c r="B2606" s="274" t="s">
        <v>1227</v>
      </c>
    </row>
    <row r="2607" spans="1:2" s="18" customFormat="1">
      <c r="A2607" s="271">
        <v>9194435</v>
      </c>
      <c r="B2607" s="274" t="s">
        <v>1228</v>
      </c>
    </row>
    <row r="2608" spans="1:2" s="18" customFormat="1">
      <c r="A2608" s="271">
        <v>9194418</v>
      </c>
      <c r="B2608" s="274" t="s">
        <v>1229</v>
      </c>
    </row>
    <row r="2609" spans="1:2" s="18" customFormat="1">
      <c r="A2609" s="271">
        <v>9194419</v>
      </c>
      <c r="B2609" s="274" t="s">
        <v>1230</v>
      </c>
    </row>
    <row r="2610" spans="1:2" s="18" customFormat="1">
      <c r="A2610" s="271">
        <v>9194420</v>
      </c>
      <c r="B2610" s="274" t="s">
        <v>1231</v>
      </c>
    </row>
    <row r="2611" spans="1:2" s="18" customFormat="1">
      <c r="A2611" s="271">
        <v>9194421</v>
      </c>
      <c r="B2611" s="274" t="s">
        <v>1232</v>
      </c>
    </row>
    <row r="2612" spans="1:2" s="18" customFormat="1">
      <c r="A2612" s="271">
        <v>9194422</v>
      </c>
      <c r="B2612" s="274" t="s">
        <v>1233</v>
      </c>
    </row>
    <row r="2613" spans="1:2" s="18" customFormat="1">
      <c r="A2613" s="271">
        <v>9194423</v>
      </c>
      <c r="B2613" s="274" t="s">
        <v>1234</v>
      </c>
    </row>
    <row r="2614" spans="1:2" s="18" customFormat="1">
      <c r="A2614" s="271">
        <v>9194424</v>
      </c>
      <c r="B2614" s="274" t="s">
        <v>1235</v>
      </c>
    </row>
    <row r="2615" spans="1:2" s="18" customFormat="1">
      <c r="A2615" s="271">
        <v>9194425</v>
      </c>
      <c r="B2615" s="274" t="s">
        <v>1236</v>
      </c>
    </row>
    <row r="2616" spans="1:2" s="18" customFormat="1">
      <c r="A2616" s="271">
        <v>9194426</v>
      </c>
      <c r="B2616" s="274" t="s">
        <v>1237</v>
      </c>
    </row>
    <row r="2617" spans="1:2" s="18" customFormat="1">
      <c r="A2617" s="271">
        <v>9194427</v>
      </c>
      <c r="B2617" s="274" t="s">
        <v>1238</v>
      </c>
    </row>
    <row r="2618" spans="1:2" s="18" customFormat="1">
      <c r="A2618" s="271">
        <v>9194428</v>
      </c>
      <c r="B2618" s="274" t="s">
        <v>1239</v>
      </c>
    </row>
    <row r="2619" spans="1:2" s="18" customFormat="1">
      <c r="A2619" s="271">
        <v>9194429</v>
      </c>
      <c r="B2619" s="274" t="s">
        <v>1240</v>
      </c>
    </row>
    <row r="2620" spans="1:2" s="18" customFormat="1">
      <c r="A2620" s="271">
        <v>9194625</v>
      </c>
      <c r="B2620" s="274" t="s">
        <v>1243</v>
      </c>
    </row>
    <row r="2621" spans="1:2" s="18" customFormat="1">
      <c r="A2621" s="271">
        <v>9194626</v>
      </c>
      <c r="B2621" s="274" t="s">
        <v>1244</v>
      </c>
    </row>
    <row r="2622" spans="1:2" s="18" customFormat="1">
      <c r="A2622" s="271">
        <v>9194629</v>
      </c>
      <c r="B2622" s="274" t="s">
        <v>1245</v>
      </c>
    </row>
    <row r="2623" spans="1:2" s="18" customFormat="1">
      <c r="A2623" s="271">
        <v>9194630</v>
      </c>
      <c r="B2623" s="274" t="s">
        <v>1246</v>
      </c>
    </row>
    <row r="2624" spans="1:2" s="18" customFormat="1">
      <c r="A2624" s="271">
        <v>9194637</v>
      </c>
      <c r="B2624" s="274" t="s">
        <v>1247</v>
      </c>
    </row>
    <row r="2625" spans="1:2" s="18" customFormat="1">
      <c r="A2625" s="271">
        <v>9194638</v>
      </c>
      <c r="B2625" s="274" t="s">
        <v>1248</v>
      </c>
    </row>
    <row r="2626" spans="1:2" s="18" customFormat="1">
      <c r="A2626" s="271">
        <v>9194641</v>
      </c>
      <c r="B2626" s="274" t="s">
        <v>1249</v>
      </c>
    </row>
    <row r="2627" spans="1:2" s="18" customFormat="1">
      <c r="A2627" s="271">
        <v>9194642</v>
      </c>
      <c r="B2627" s="274" t="s">
        <v>1250</v>
      </c>
    </row>
    <row r="2628" spans="1:2" s="18" customFormat="1">
      <c r="A2628" s="271">
        <v>9194437</v>
      </c>
      <c r="B2628" s="274" t="s">
        <v>3575</v>
      </c>
    </row>
    <row r="2629" spans="1:2" s="18" customFormat="1">
      <c r="A2629" s="271">
        <v>9194452</v>
      </c>
      <c r="B2629" s="274" t="s">
        <v>1251</v>
      </c>
    </row>
    <row r="2630" spans="1:2" s="18" customFormat="1">
      <c r="A2630" s="271">
        <v>9194454</v>
      </c>
      <c r="B2630" s="274" t="s">
        <v>1252</v>
      </c>
    </row>
    <row r="2631" spans="1:2" s="18" customFormat="1">
      <c r="A2631" s="271">
        <v>9194455</v>
      </c>
      <c r="B2631" s="274" t="s">
        <v>1253</v>
      </c>
    </row>
    <row r="2632" spans="1:2" s="18" customFormat="1">
      <c r="A2632" s="271">
        <v>9194456</v>
      </c>
      <c r="B2632" s="274" t="s">
        <v>1254</v>
      </c>
    </row>
    <row r="2633" spans="1:2" s="18" customFormat="1">
      <c r="A2633" s="271">
        <v>9194458</v>
      </c>
      <c r="B2633" s="274" t="s">
        <v>1255</v>
      </c>
    </row>
    <row r="2634" spans="1:2" s="18" customFormat="1">
      <c r="A2634" s="271">
        <v>9194460</v>
      </c>
      <c r="B2634" s="274" t="s">
        <v>1256</v>
      </c>
    </row>
    <row r="2635" spans="1:2" s="18" customFormat="1">
      <c r="A2635" s="271">
        <v>9194461</v>
      </c>
      <c r="B2635" s="274" t="s">
        <v>1257</v>
      </c>
    </row>
    <row r="2636" spans="1:2" s="18" customFormat="1">
      <c r="A2636" s="271">
        <v>9194463</v>
      </c>
      <c r="B2636" s="274" t="s">
        <v>3576</v>
      </c>
    </row>
    <row r="2637" spans="1:2" s="18" customFormat="1">
      <c r="A2637" s="271">
        <v>9194480</v>
      </c>
      <c r="B2637" s="274" t="s">
        <v>1258</v>
      </c>
    </row>
    <row r="2638" spans="1:2" s="18" customFormat="1">
      <c r="A2638" s="271">
        <v>9194482</v>
      </c>
      <c r="B2638" s="274" t="s">
        <v>1259</v>
      </c>
    </row>
    <row r="2639" spans="1:2" s="18" customFormat="1">
      <c r="A2639" s="271">
        <v>9194483</v>
      </c>
      <c r="B2639" s="274" t="s">
        <v>1260</v>
      </c>
    </row>
    <row r="2640" spans="1:2" s="18" customFormat="1">
      <c r="A2640" s="271">
        <v>9194484</v>
      </c>
      <c r="B2640" s="274" t="s">
        <v>1261</v>
      </c>
    </row>
    <row r="2641" spans="1:2" s="18" customFormat="1">
      <c r="A2641" s="271">
        <v>9194486</v>
      </c>
      <c r="B2641" s="274" t="s">
        <v>1262</v>
      </c>
    </row>
    <row r="2642" spans="1:2" s="18" customFormat="1">
      <c r="A2642" s="271">
        <v>9194489</v>
      </c>
      <c r="B2642" s="274" t="s">
        <v>1263</v>
      </c>
    </row>
    <row r="2643" spans="1:2" s="18" customFormat="1">
      <c r="A2643" s="271">
        <v>9194491</v>
      </c>
      <c r="B2643" s="274" t="s">
        <v>1264</v>
      </c>
    </row>
    <row r="2644" spans="1:2" s="18" customFormat="1">
      <c r="A2644" s="271">
        <v>9194493</v>
      </c>
      <c r="B2644" s="274" t="s">
        <v>3577</v>
      </c>
    </row>
    <row r="2645" spans="1:2" s="18" customFormat="1">
      <c r="A2645" s="271">
        <v>9194550</v>
      </c>
      <c r="B2645" s="274" t="s">
        <v>1265</v>
      </c>
    </row>
    <row r="2646" spans="1:2" s="18" customFormat="1">
      <c r="A2646" s="271">
        <v>9194551</v>
      </c>
      <c r="B2646" s="274" t="s">
        <v>1266</v>
      </c>
    </row>
    <row r="2647" spans="1:2" s="18" customFormat="1">
      <c r="A2647" s="271">
        <v>9194552</v>
      </c>
      <c r="B2647" s="274" t="s">
        <v>1267</v>
      </c>
    </row>
    <row r="2648" spans="1:2" s="18" customFormat="1">
      <c r="A2648" s="271">
        <v>9194553</v>
      </c>
      <c r="B2648" s="274" t="s">
        <v>1268</v>
      </c>
    </row>
    <row r="2649" spans="1:2" s="18" customFormat="1">
      <c r="A2649" s="271">
        <v>9194554</v>
      </c>
      <c r="B2649" s="274" t="s">
        <v>1269</v>
      </c>
    </row>
    <row r="2650" spans="1:2" s="18" customFormat="1">
      <c r="A2650" s="271">
        <v>9194555</v>
      </c>
      <c r="B2650" s="274" t="s">
        <v>1270</v>
      </c>
    </row>
    <row r="2651" spans="1:2" s="18" customFormat="1">
      <c r="A2651" s="271">
        <v>9194556</v>
      </c>
      <c r="B2651" s="274" t="s">
        <v>1271</v>
      </c>
    </row>
    <row r="2652" spans="1:2" s="18" customFormat="1">
      <c r="A2652" s="271">
        <v>9194557</v>
      </c>
      <c r="B2652" s="274" t="s">
        <v>1272</v>
      </c>
    </row>
    <row r="2653" spans="1:2" s="18" customFormat="1">
      <c r="A2653" s="271">
        <v>9194558</v>
      </c>
      <c r="B2653" s="274" t="s">
        <v>1273</v>
      </c>
    </row>
    <row r="2654" spans="1:2" s="18" customFormat="1">
      <c r="A2654" s="271">
        <v>9194559</v>
      </c>
      <c r="B2654" s="274" t="s">
        <v>1274</v>
      </c>
    </row>
    <row r="2655" spans="1:2" s="18" customFormat="1">
      <c r="A2655" s="271">
        <v>9194560</v>
      </c>
      <c r="B2655" s="274" t="s">
        <v>1275</v>
      </c>
    </row>
    <row r="2656" spans="1:2" s="18" customFormat="1">
      <c r="A2656" s="271">
        <v>9194561</v>
      </c>
      <c r="B2656" s="274" t="s">
        <v>1276</v>
      </c>
    </row>
    <row r="2657" spans="1:2" s="18" customFormat="1">
      <c r="A2657" s="271">
        <v>9195042</v>
      </c>
      <c r="B2657" s="274" t="s">
        <v>1277</v>
      </c>
    </row>
    <row r="2658" spans="1:2" s="18" customFormat="1">
      <c r="A2658" s="271">
        <v>9195043</v>
      </c>
      <c r="B2658" s="274" t="s">
        <v>1278</v>
      </c>
    </row>
    <row r="2659" spans="1:2" s="18" customFormat="1">
      <c r="A2659" s="271">
        <v>9195044</v>
      </c>
      <c r="B2659" s="274" t="s">
        <v>1279</v>
      </c>
    </row>
    <row r="2660" spans="1:2" s="18" customFormat="1">
      <c r="A2660" s="271">
        <v>9195045</v>
      </c>
      <c r="B2660" s="274" t="s">
        <v>1280</v>
      </c>
    </row>
    <row r="2661" spans="1:2" s="18" customFormat="1">
      <c r="A2661" s="271">
        <v>9195046</v>
      </c>
      <c r="B2661" s="274" t="s">
        <v>1281</v>
      </c>
    </row>
    <row r="2662" spans="1:2" s="18" customFormat="1">
      <c r="A2662" s="271">
        <v>9195047</v>
      </c>
      <c r="B2662" s="274" t="s">
        <v>1282</v>
      </c>
    </row>
    <row r="2663" spans="1:2" s="18" customFormat="1">
      <c r="A2663" s="271">
        <v>9195048</v>
      </c>
      <c r="B2663" s="274" t="s">
        <v>1283</v>
      </c>
    </row>
    <row r="2664" spans="1:2" s="18" customFormat="1">
      <c r="A2664" s="271">
        <v>9195049</v>
      </c>
      <c r="B2664" s="274" t="s">
        <v>1284</v>
      </c>
    </row>
    <row r="2665" spans="1:2" s="18" customFormat="1">
      <c r="A2665" s="271">
        <v>9206258</v>
      </c>
      <c r="B2665" s="274" t="s">
        <v>1285</v>
      </c>
    </row>
    <row r="2666" spans="1:2" s="18" customFormat="1">
      <c r="A2666" s="271">
        <v>9194691</v>
      </c>
      <c r="B2666" s="274" t="s">
        <v>1288</v>
      </c>
    </row>
    <row r="2667" spans="1:2" s="18" customFormat="1">
      <c r="A2667" s="271">
        <v>9194692</v>
      </c>
      <c r="B2667" s="274" t="s">
        <v>1289</v>
      </c>
    </row>
    <row r="2668" spans="1:2" s="18" customFormat="1">
      <c r="A2668" s="271">
        <v>9194693</v>
      </c>
      <c r="B2668" s="274" t="s">
        <v>1290</v>
      </c>
    </row>
    <row r="2669" spans="1:2" s="18" customFormat="1">
      <c r="A2669" s="271">
        <v>9194694</v>
      </c>
      <c r="B2669" s="274" t="s">
        <v>1291</v>
      </c>
    </row>
    <row r="2670" spans="1:2" s="18" customFormat="1">
      <c r="A2670" s="271">
        <v>9194695</v>
      </c>
      <c r="B2670" s="274" t="s">
        <v>1292</v>
      </c>
    </row>
    <row r="2671" spans="1:2" s="18" customFormat="1">
      <c r="A2671" s="271">
        <v>9194696</v>
      </c>
      <c r="B2671" s="274" t="s">
        <v>1293</v>
      </c>
    </row>
    <row r="2672" spans="1:2" s="18" customFormat="1">
      <c r="A2672" s="271">
        <v>9194659</v>
      </c>
      <c r="B2672" s="274" t="s">
        <v>1286</v>
      </c>
    </row>
    <row r="2673" spans="1:2" s="18" customFormat="1">
      <c r="A2673" s="271">
        <v>9194712</v>
      </c>
      <c r="B2673" s="274" t="s">
        <v>1294</v>
      </c>
    </row>
    <row r="2674" spans="1:2" s="18" customFormat="1">
      <c r="A2674" s="271">
        <v>9194713</v>
      </c>
      <c r="B2674" s="274" t="s">
        <v>1295</v>
      </c>
    </row>
    <row r="2675" spans="1:2" s="18" customFormat="1">
      <c r="A2675" s="271">
        <v>9194714</v>
      </c>
      <c r="B2675" s="274" t="s">
        <v>1296</v>
      </c>
    </row>
    <row r="2676" spans="1:2" s="18" customFormat="1">
      <c r="A2676" s="271">
        <v>9194715</v>
      </c>
      <c r="B2676" s="274" t="s">
        <v>1297</v>
      </c>
    </row>
    <row r="2677" spans="1:2" s="18" customFormat="1">
      <c r="A2677" s="271">
        <v>9194716</v>
      </c>
      <c r="B2677" s="274" t="s">
        <v>1298</v>
      </c>
    </row>
    <row r="2678" spans="1:2" s="18" customFormat="1">
      <c r="A2678" s="271">
        <v>9194717</v>
      </c>
      <c r="B2678" s="274" t="s">
        <v>1299</v>
      </c>
    </row>
    <row r="2679" spans="1:2" s="18" customFormat="1">
      <c r="A2679" s="271">
        <v>9194662</v>
      </c>
      <c r="B2679" s="274" t="s">
        <v>1287</v>
      </c>
    </row>
    <row r="2680" spans="1:2" s="18" customFormat="1">
      <c r="A2680" s="271">
        <v>9194811</v>
      </c>
      <c r="B2680" s="274" t="s">
        <v>3578</v>
      </c>
    </row>
    <row r="2681" spans="1:2" s="18" customFormat="1">
      <c r="A2681" s="271">
        <v>9194812</v>
      </c>
      <c r="B2681" s="274" t="s">
        <v>3579</v>
      </c>
    </row>
    <row r="2682" spans="1:2" s="18" customFormat="1">
      <c r="A2682" s="271">
        <v>9194813</v>
      </c>
      <c r="B2682" s="274" t="s">
        <v>3580</v>
      </c>
    </row>
    <row r="2683" spans="1:2" s="18" customFormat="1">
      <c r="A2683" s="271">
        <v>9194814</v>
      </c>
      <c r="B2683" s="274" t="s">
        <v>1300</v>
      </c>
    </row>
    <row r="2684" spans="1:2" s="18" customFormat="1">
      <c r="A2684" s="271">
        <v>9194815</v>
      </c>
      <c r="B2684" s="274" t="s">
        <v>1301</v>
      </c>
    </row>
    <row r="2685" spans="1:2" s="18" customFormat="1">
      <c r="A2685" s="271">
        <v>9194816</v>
      </c>
      <c r="B2685" s="274" t="s">
        <v>1302</v>
      </c>
    </row>
    <row r="2686" spans="1:2" s="18" customFormat="1">
      <c r="A2686" s="271">
        <v>9196319</v>
      </c>
      <c r="B2686" s="274" t="s">
        <v>1306</v>
      </c>
    </row>
    <row r="2687" spans="1:2" s="18" customFormat="1">
      <c r="A2687" s="271">
        <v>9194832</v>
      </c>
      <c r="B2687" s="274" t="s">
        <v>3581</v>
      </c>
    </row>
    <row r="2688" spans="1:2" s="18" customFormat="1">
      <c r="A2688" s="271">
        <v>9194833</v>
      </c>
      <c r="B2688" s="274" t="s">
        <v>3582</v>
      </c>
    </row>
    <row r="2689" spans="1:2" s="18" customFormat="1">
      <c r="A2689" s="271">
        <v>9194834</v>
      </c>
      <c r="B2689" s="274" t="s">
        <v>3583</v>
      </c>
    </row>
    <row r="2690" spans="1:2" s="18" customFormat="1">
      <c r="A2690" s="271">
        <v>9194835</v>
      </c>
      <c r="B2690" s="274" t="s">
        <v>1303</v>
      </c>
    </row>
    <row r="2691" spans="1:2" s="18" customFormat="1">
      <c r="A2691" s="271">
        <v>9194836</v>
      </c>
      <c r="B2691" s="274" t="s">
        <v>1304</v>
      </c>
    </row>
    <row r="2692" spans="1:2" s="18" customFormat="1">
      <c r="A2692" s="271">
        <v>9194837</v>
      </c>
      <c r="B2692" s="274" t="s">
        <v>1305</v>
      </c>
    </row>
    <row r="2693" spans="1:2" s="18" customFormat="1">
      <c r="A2693" s="271">
        <v>9196322</v>
      </c>
      <c r="B2693" s="274" t="s">
        <v>1307</v>
      </c>
    </row>
    <row r="2694" spans="1:2" s="18" customFormat="1">
      <c r="A2694" s="271">
        <v>9194739</v>
      </c>
      <c r="B2694" s="274" t="s">
        <v>1308</v>
      </c>
    </row>
    <row r="2695" spans="1:2" s="18" customFormat="1">
      <c r="A2695" s="271">
        <v>9194741</v>
      </c>
      <c r="B2695" s="274" t="s">
        <v>1309</v>
      </c>
    </row>
    <row r="2696" spans="1:2" s="18" customFormat="1">
      <c r="A2696" s="271">
        <v>9194743</v>
      </c>
      <c r="B2696" s="274" t="s">
        <v>1310</v>
      </c>
    </row>
    <row r="2697" spans="1:2" s="18" customFormat="1">
      <c r="A2697" s="271">
        <v>9293511</v>
      </c>
      <c r="B2697" s="274" t="s">
        <v>3584</v>
      </c>
    </row>
    <row r="2698" spans="1:2" s="18" customFormat="1">
      <c r="A2698" s="271">
        <v>9194766</v>
      </c>
      <c r="B2698" s="274" t="s">
        <v>1311</v>
      </c>
    </row>
    <row r="2699" spans="1:2" s="18" customFormat="1">
      <c r="A2699" s="271">
        <v>9196349</v>
      </c>
      <c r="B2699" s="274" t="s">
        <v>1312</v>
      </c>
    </row>
    <row r="2700" spans="1:2" s="18" customFormat="1">
      <c r="A2700" s="271">
        <v>9293518</v>
      </c>
      <c r="B2700" s="274" t="s">
        <v>1313</v>
      </c>
    </row>
    <row r="2701" spans="1:2" s="18" customFormat="1">
      <c r="A2701" s="271">
        <v>9235837</v>
      </c>
      <c r="B2701" s="274" t="s">
        <v>1314</v>
      </c>
    </row>
    <row r="2702" spans="1:2" s="18" customFormat="1">
      <c r="A2702" s="271">
        <v>9194616</v>
      </c>
      <c r="B2702" s="274" t="s">
        <v>1315</v>
      </c>
    </row>
    <row r="2703" spans="1:2" s="18" customFormat="1">
      <c r="A2703" s="271">
        <v>9196186</v>
      </c>
      <c r="B2703" s="274" t="s">
        <v>1316</v>
      </c>
    </row>
    <row r="2704" spans="1:2" s="18" customFormat="1">
      <c r="A2704" s="271">
        <v>9196187</v>
      </c>
      <c r="B2704" s="274" t="s">
        <v>1317</v>
      </c>
    </row>
    <row r="2705" spans="1:2" s="18" customFormat="1">
      <c r="A2705" s="271">
        <v>9196188</v>
      </c>
      <c r="B2705" s="274" t="s">
        <v>1318</v>
      </c>
    </row>
    <row r="2706" spans="1:2" s="18" customFormat="1">
      <c r="A2706" s="271">
        <v>9206234</v>
      </c>
      <c r="B2706" s="274" t="s">
        <v>1319</v>
      </c>
    </row>
    <row r="2707" spans="1:2" s="18" customFormat="1">
      <c r="A2707" s="271">
        <v>9206327</v>
      </c>
      <c r="B2707" s="274" t="s">
        <v>1320</v>
      </c>
    </row>
    <row r="2708" spans="1:2" s="18" customFormat="1">
      <c r="A2708" s="271">
        <v>1065191</v>
      </c>
      <c r="B2708" s="274" t="s">
        <v>1037</v>
      </c>
    </row>
    <row r="2709" spans="1:2" s="18" customFormat="1">
      <c r="A2709" s="271">
        <v>1061450</v>
      </c>
      <c r="B2709" s="274" t="s">
        <v>1038</v>
      </c>
    </row>
    <row r="2710" spans="1:2" s="18" customFormat="1">
      <c r="A2710" s="271">
        <v>9002503</v>
      </c>
      <c r="B2710" s="274" t="s">
        <v>1066</v>
      </c>
    </row>
    <row r="2711" spans="1:2" s="18" customFormat="1">
      <c r="A2711" s="271">
        <v>1061965</v>
      </c>
      <c r="B2711" s="274" t="s">
        <v>1067</v>
      </c>
    </row>
    <row r="2712" spans="1:2" s="18" customFormat="1">
      <c r="A2712" s="271">
        <v>9098724</v>
      </c>
      <c r="B2712" s="274" t="s">
        <v>1112</v>
      </c>
    </row>
    <row r="2713" spans="1:2" s="18" customFormat="1">
      <c r="A2713" s="271">
        <v>9268143</v>
      </c>
      <c r="B2713" s="274" t="s">
        <v>3585</v>
      </c>
    </row>
    <row r="2714" spans="1:2" s="18" customFormat="1">
      <c r="A2714" s="271">
        <v>9268145</v>
      </c>
      <c r="B2714" s="274" t="s">
        <v>3586</v>
      </c>
    </row>
    <row r="2715" spans="1:2" s="18" customFormat="1">
      <c r="A2715" s="271">
        <v>9268144</v>
      </c>
      <c r="B2715" s="274" t="s">
        <v>3587</v>
      </c>
    </row>
    <row r="2716" spans="1:2" s="18" customFormat="1">
      <c r="A2716" s="271">
        <v>9117782</v>
      </c>
      <c r="B2716" s="274" t="s">
        <v>3588</v>
      </c>
    </row>
    <row r="2717" spans="1:2" s="18" customFormat="1">
      <c r="A2717" s="271">
        <v>9194646</v>
      </c>
      <c r="B2717" s="274" t="s">
        <v>1039</v>
      </c>
    </row>
    <row r="2718" spans="1:2" s="18" customFormat="1">
      <c r="A2718" s="271">
        <v>9194652</v>
      </c>
      <c r="B2718" s="274" t="s">
        <v>1040</v>
      </c>
    </row>
    <row r="2719" spans="1:2" s="18" customFormat="1">
      <c r="A2719" s="271">
        <v>9194647</v>
      </c>
      <c r="B2719" s="274" t="s">
        <v>1147</v>
      </c>
    </row>
    <row r="2720" spans="1:2" s="18" customFormat="1">
      <c r="A2720" s="271">
        <v>9194653</v>
      </c>
      <c r="B2720" s="274" t="s">
        <v>1148</v>
      </c>
    </row>
    <row r="2721" spans="1:2" s="18" customFormat="1">
      <c r="A2721" s="271">
        <v>9194648</v>
      </c>
      <c r="B2721" s="274" t="s">
        <v>1241</v>
      </c>
    </row>
    <row r="2722" spans="1:2" s="18" customFormat="1">
      <c r="A2722" s="271">
        <v>9194656</v>
      </c>
      <c r="B2722" s="274" t="s">
        <v>1242</v>
      </c>
    </row>
    <row r="2723" spans="1:2" s="18" customFormat="1">
      <c r="A2723" s="271">
        <v>9240699</v>
      </c>
      <c r="B2723" s="274" t="s">
        <v>1113</v>
      </c>
    </row>
    <row r="2724" spans="1:2" s="18" customFormat="1">
      <c r="A2724" s="271">
        <v>9240700</v>
      </c>
      <c r="B2724" s="274" t="s">
        <v>1114</v>
      </c>
    </row>
    <row r="2725" spans="1:2" s="18" customFormat="1">
      <c r="A2725" s="271">
        <v>9240701</v>
      </c>
      <c r="B2725" s="274" t="s">
        <v>1115</v>
      </c>
    </row>
    <row r="2726" spans="1:2" s="18" customFormat="1">
      <c r="A2726" s="271">
        <v>9240702</v>
      </c>
      <c r="B2726" s="274" t="s">
        <v>1116</v>
      </c>
    </row>
    <row r="2727" spans="1:2" s="18" customFormat="1">
      <c r="A2727" s="271">
        <v>9240703</v>
      </c>
      <c r="B2727" s="274" t="s">
        <v>1117</v>
      </c>
    </row>
    <row r="2728" spans="1:2" s="18" customFormat="1">
      <c r="A2728" s="271">
        <v>9240704</v>
      </c>
      <c r="B2728" s="274" t="s">
        <v>3589</v>
      </c>
    </row>
    <row r="2729" spans="1:2" s="18" customFormat="1">
      <c r="A2729" s="271">
        <v>9240705</v>
      </c>
      <c r="B2729" s="274" t="s">
        <v>3590</v>
      </c>
    </row>
    <row r="2730" spans="1:2" s="18" customFormat="1">
      <c r="A2730" s="271">
        <v>9240706</v>
      </c>
      <c r="B2730" s="274" t="s">
        <v>3591</v>
      </c>
    </row>
    <row r="2731" spans="1:2" s="18" customFormat="1">
      <c r="A2731" s="271">
        <v>9240707</v>
      </c>
      <c r="B2731" s="274" t="s">
        <v>3592</v>
      </c>
    </row>
    <row r="2732" spans="1:2" s="18" customFormat="1">
      <c r="A2732" s="271">
        <v>9240708</v>
      </c>
      <c r="B2732" s="274" t="s">
        <v>3593</v>
      </c>
    </row>
    <row r="2733" spans="1:2" s="18" customFormat="1">
      <c r="A2733" s="271">
        <v>9158850</v>
      </c>
      <c r="B2733" s="274" t="s">
        <v>1387</v>
      </c>
    </row>
    <row r="2734" spans="1:2" s="18" customFormat="1">
      <c r="A2734" s="271">
        <v>9158951</v>
      </c>
      <c r="B2734" s="274" t="s">
        <v>1388</v>
      </c>
    </row>
    <row r="2735" spans="1:2" s="18" customFormat="1">
      <c r="A2735" s="271">
        <v>9158954</v>
      </c>
      <c r="B2735" s="274" t="s">
        <v>1389</v>
      </c>
    </row>
    <row r="2736" spans="1:2" s="18" customFormat="1">
      <c r="A2736" s="271">
        <v>9158955</v>
      </c>
      <c r="B2736" s="274" t="s">
        <v>1390</v>
      </c>
    </row>
    <row r="2737" spans="1:2" s="18" customFormat="1">
      <c r="A2737" s="271">
        <v>9158956</v>
      </c>
      <c r="B2737" s="274" t="s">
        <v>1391</v>
      </c>
    </row>
    <row r="2738" spans="1:2" s="18" customFormat="1">
      <c r="A2738" s="271">
        <v>9158957</v>
      </c>
      <c r="B2738" s="274" t="s">
        <v>1392</v>
      </c>
    </row>
    <row r="2739" spans="1:2" s="18" customFormat="1">
      <c r="A2739" s="271">
        <v>9158958</v>
      </c>
      <c r="B2739" s="274" t="s">
        <v>1393</v>
      </c>
    </row>
    <row r="2740" spans="1:2" s="18" customFormat="1">
      <c r="A2740" s="271">
        <v>9158959</v>
      </c>
      <c r="B2740" s="274" t="s">
        <v>1394</v>
      </c>
    </row>
    <row r="2741" spans="1:2" s="18" customFormat="1">
      <c r="A2741" s="271">
        <v>9158960</v>
      </c>
      <c r="B2741" s="274" t="s">
        <v>1395</v>
      </c>
    </row>
    <row r="2742" spans="1:2" s="18" customFormat="1">
      <c r="A2742" s="271">
        <v>9158961</v>
      </c>
      <c r="B2742" s="274" t="s">
        <v>1396</v>
      </c>
    </row>
    <row r="2743" spans="1:2" s="18" customFormat="1">
      <c r="A2743" s="271">
        <v>9158962</v>
      </c>
      <c r="B2743" s="274" t="s">
        <v>1397</v>
      </c>
    </row>
    <row r="2744" spans="1:2" s="18" customFormat="1">
      <c r="A2744" s="271">
        <v>9158963</v>
      </c>
      <c r="B2744" s="274" t="s">
        <v>1398</v>
      </c>
    </row>
    <row r="2745" spans="1:2" s="18" customFormat="1">
      <c r="A2745" s="271">
        <v>9158966</v>
      </c>
      <c r="B2745" s="274" t="s">
        <v>1399</v>
      </c>
    </row>
    <row r="2746" spans="1:2" s="18" customFormat="1">
      <c r="A2746" s="271">
        <v>9158967</v>
      </c>
      <c r="B2746" s="274" t="s">
        <v>1400</v>
      </c>
    </row>
    <row r="2747" spans="1:2" s="18" customFormat="1">
      <c r="A2747" s="271">
        <v>9158968</v>
      </c>
      <c r="B2747" s="274" t="s">
        <v>1401</v>
      </c>
    </row>
    <row r="2748" spans="1:2" s="18" customFormat="1">
      <c r="A2748" s="271">
        <v>9158969</v>
      </c>
      <c r="B2748" s="274" t="s">
        <v>1402</v>
      </c>
    </row>
    <row r="2749" spans="1:2" s="18" customFormat="1">
      <c r="A2749" s="271">
        <v>9158970</v>
      </c>
      <c r="B2749" s="274" t="s">
        <v>1403</v>
      </c>
    </row>
    <row r="2750" spans="1:2" s="18" customFormat="1">
      <c r="A2750" s="271">
        <v>9158971</v>
      </c>
      <c r="B2750" s="274" t="s">
        <v>1404</v>
      </c>
    </row>
    <row r="2751" spans="1:2" s="18" customFormat="1">
      <c r="A2751" s="271">
        <v>9158973</v>
      </c>
      <c r="B2751" s="274" t="s">
        <v>3612</v>
      </c>
    </row>
    <row r="2752" spans="1:2" s="18" customFormat="1">
      <c r="A2752" s="271">
        <v>9158975</v>
      </c>
      <c r="B2752" s="274" t="s">
        <v>3613</v>
      </c>
    </row>
    <row r="2753" spans="1:2" s="18" customFormat="1">
      <c r="A2753" s="271">
        <v>9047180</v>
      </c>
      <c r="B2753" s="274" t="s">
        <v>1405</v>
      </c>
    </row>
    <row r="2754" spans="1:2">
      <c r="A2754" s="271">
        <v>9047181</v>
      </c>
      <c r="B2754" s="274" t="s">
        <v>1406</v>
      </c>
    </row>
    <row r="2755" spans="1:2">
      <c r="A2755" s="271">
        <v>9039093</v>
      </c>
      <c r="B2755" s="274" t="s">
        <v>1407</v>
      </c>
    </row>
    <row r="2756" spans="1:2">
      <c r="A2756" s="271">
        <v>9039095</v>
      </c>
      <c r="B2756" s="274" t="s">
        <v>1408</v>
      </c>
    </row>
    <row r="2757" spans="1:2">
      <c r="A2757" s="271">
        <v>9046304</v>
      </c>
      <c r="B2757" s="274" t="s">
        <v>1409</v>
      </c>
    </row>
    <row r="2758" spans="1:2">
      <c r="A2758" s="271">
        <v>9046305</v>
      </c>
      <c r="B2758" s="274" t="s">
        <v>1410</v>
      </c>
    </row>
    <row r="2759" spans="1:2">
      <c r="A2759" s="271">
        <v>9046294</v>
      </c>
      <c r="B2759" s="274" t="s">
        <v>1411</v>
      </c>
    </row>
    <row r="2760" spans="1:2">
      <c r="A2760" s="271">
        <v>9046295</v>
      </c>
      <c r="B2760" s="274" t="s">
        <v>1412</v>
      </c>
    </row>
    <row r="2761" spans="1:2">
      <c r="A2761" s="271">
        <v>9046288</v>
      </c>
      <c r="B2761" s="274" t="s">
        <v>1413</v>
      </c>
    </row>
    <row r="2762" spans="1:2">
      <c r="A2762" s="271">
        <v>9046289</v>
      </c>
      <c r="B2762" s="274" t="s">
        <v>1414</v>
      </c>
    </row>
    <row r="2763" spans="1:2">
      <c r="A2763" s="271">
        <v>9047171</v>
      </c>
      <c r="B2763" s="274" t="s">
        <v>1415</v>
      </c>
    </row>
    <row r="2764" spans="1:2">
      <c r="A2764" s="271">
        <v>9047172</v>
      </c>
      <c r="B2764" s="274" t="s">
        <v>1416</v>
      </c>
    </row>
    <row r="2765" spans="1:2">
      <c r="A2765" s="271">
        <v>9047392</v>
      </c>
      <c r="B2765" s="274" t="s">
        <v>1417</v>
      </c>
    </row>
    <row r="2766" spans="1:2">
      <c r="A2766" s="271">
        <v>9047393</v>
      </c>
      <c r="B2766" s="274" t="s">
        <v>1418</v>
      </c>
    </row>
    <row r="2767" spans="1:2">
      <c r="A2767" s="271">
        <v>9065870</v>
      </c>
      <c r="B2767" s="274" t="s">
        <v>1419</v>
      </c>
    </row>
    <row r="2768" spans="1:2">
      <c r="A2768" s="271">
        <v>9065871</v>
      </c>
      <c r="B2768" s="274" t="s">
        <v>1420</v>
      </c>
    </row>
    <row r="2769" spans="1:2">
      <c r="A2769" s="271">
        <v>9047443</v>
      </c>
      <c r="B2769" s="274" t="s">
        <v>1421</v>
      </c>
    </row>
    <row r="2770" spans="1:2">
      <c r="A2770" s="271">
        <v>9047444</v>
      </c>
      <c r="B2770" s="274" t="s">
        <v>1422</v>
      </c>
    </row>
    <row r="2771" spans="1:2">
      <c r="A2771" s="271">
        <v>9047450</v>
      </c>
      <c r="B2771" s="274" t="s">
        <v>1423</v>
      </c>
    </row>
    <row r="2772" spans="1:2">
      <c r="A2772" s="271">
        <v>9047451</v>
      </c>
      <c r="B2772" s="274" t="s">
        <v>1424</v>
      </c>
    </row>
    <row r="2773" spans="1:2">
      <c r="A2773" s="271">
        <v>9047452</v>
      </c>
      <c r="B2773" s="274" t="s">
        <v>1425</v>
      </c>
    </row>
    <row r="2774" spans="1:2">
      <c r="A2774" s="271">
        <v>9047453</v>
      </c>
      <c r="B2774" s="274" t="s">
        <v>1426</v>
      </c>
    </row>
    <row r="2775" spans="1:2">
      <c r="A2775" s="271">
        <v>9047454</v>
      </c>
      <c r="B2775" s="274" t="s">
        <v>1427</v>
      </c>
    </row>
    <row r="2776" spans="1:2">
      <c r="A2776" s="271">
        <v>9047455</v>
      </c>
      <c r="B2776" s="274" t="s">
        <v>1428</v>
      </c>
    </row>
    <row r="2777" spans="1:2">
      <c r="A2777" s="271">
        <v>9229333</v>
      </c>
      <c r="B2777" s="274" t="s">
        <v>4601</v>
      </c>
    </row>
    <row r="2778" spans="1:2">
      <c r="A2778" s="271">
        <v>9229334</v>
      </c>
      <c r="B2778" s="274" t="s">
        <v>4602</v>
      </c>
    </row>
    <row r="2779" spans="1:2">
      <c r="A2779" s="271">
        <v>9208589</v>
      </c>
      <c r="B2779" s="274" t="s">
        <v>4603</v>
      </c>
    </row>
    <row r="2780" spans="1:2">
      <c r="A2780" s="271">
        <v>9208590</v>
      </c>
      <c r="B2780" s="274" t="s">
        <v>4604</v>
      </c>
    </row>
    <row r="2781" spans="1:2">
      <c r="A2781" s="271">
        <v>9082523</v>
      </c>
      <c r="B2781" s="274" t="s">
        <v>4605</v>
      </c>
    </row>
    <row r="2782" spans="1:2">
      <c r="A2782" s="271">
        <v>9082525</v>
      </c>
      <c r="B2782" s="274" t="s">
        <v>4606</v>
      </c>
    </row>
    <row r="2783" spans="1:2">
      <c r="A2783" s="271">
        <v>9208567</v>
      </c>
      <c r="B2783" s="274" t="s">
        <v>4607</v>
      </c>
    </row>
    <row r="2784" spans="1:2">
      <c r="A2784" s="271">
        <v>9208568</v>
      </c>
      <c r="B2784" s="274" t="s">
        <v>4608</v>
      </c>
    </row>
    <row r="2785" spans="1:2">
      <c r="A2785" s="271">
        <v>9065916</v>
      </c>
      <c r="B2785" s="274" t="s">
        <v>4609</v>
      </c>
    </row>
    <row r="2786" spans="1:2">
      <c r="A2786" s="271">
        <v>9065917</v>
      </c>
      <c r="B2786" s="274" t="s">
        <v>4610</v>
      </c>
    </row>
    <row r="2787" spans="1:2">
      <c r="A2787" s="271">
        <v>9083739</v>
      </c>
      <c r="B2787" s="274" t="s">
        <v>4611</v>
      </c>
    </row>
    <row r="2788" spans="1:2">
      <c r="A2788" s="271">
        <v>9083740</v>
      </c>
      <c r="B2788" s="274" t="s">
        <v>4612</v>
      </c>
    </row>
    <row r="2789" spans="1:2">
      <c r="A2789" s="271">
        <v>9237598</v>
      </c>
      <c r="B2789" s="274" t="s">
        <v>4613</v>
      </c>
    </row>
    <row r="2790" spans="1:2">
      <c r="A2790" s="271">
        <v>9237600</v>
      </c>
      <c r="B2790" s="274" t="s">
        <v>4614</v>
      </c>
    </row>
    <row r="2791" spans="1:2">
      <c r="A2791" s="271">
        <v>9237603</v>
      </c>
      <c r="B2791" s="274" t="s">
        <v>4615</v>
      </c>
    </row>
    <row r="2792" spans="1:2">
      <c r="A2792" s="271">
        <v>9237604</v>
      </c>
      <c r="B2792" s="274" t="s">
        <v>4616</v>
      </c>
    </row>
    <row r="2793" spans="1:2">
      <c r="A2793" s="271">
        <v>9237605</v>
      </c>
      <c r="B2793" s="274" t="s">
        <v>4617</v>
      </c>
    </row>
    <row r="2794" spans="1:2">
      <c r="A2794" s="271">
        <v>9237606</v>
      </c>
      <c r="B2794" s="274" t="s">
        <v>4618</v>
      </c>
    </row>
    <row r="2795" spans="1:2">
      <c r="A2795" s="271">
        <v>9237607</v>
      </c>
      <c r="B2795" s="274" t="s">
        <v>4619</v>
      </c>
    </row>
    <row r="2796" spans="1:2">
      <c r="A2796" s="271">
        <v>9237608</v>
      </c>
      <c r="B2796" s="274" t="s">
        <v>4620</v>
      </c>
    </row>
    <row r="2797" spans="1:2">
      <c r="A2797" s="271">
        <v>9217483</v>
      </c>
      <c r="B2797" s="274" t="s">
        <v>4621</v>
      </c>
    </row>
    <row r="2798" spans="1:2">
      <c r="A2798" s="271">
        <v>9217484</v>
      </c>
      <c r="B2798" s="274" t="s">
        <v>4622</v>
      </c>
    </row>
    <row r="2799" spans="1:2">
      <c r="A2799" s="271">
        <v>9237609</v>
      </c>
      <c r="B2799" s="274" t="s">
        <v>4623</v>
      </c>
    </row>
    <row r="2800" spans="1:2">
      <c r="A2800" s="271">
        <v>9237610</v>
      </c>
      <c r="B2800" s="274" t="s">
        <v>4624</v>
      </c>
    </row>
    <row r="2801" spans="1:2">
      <c r="A2801" s="271">
        <v>9116754</v>
      </c>
      <c r="B2801" s="274" t="s">
        <v>1429</v>
      </c>
    </row>
    <row r="2802" spans="1:2">
      <c r="A2802" s="271">
        <v>9116775</v>
      </c>
      <c r="B2802" s="274" t="s">
        <v>1430</v>
      </c>
    </row>
    <row r="2803" spans="1:2">
      <c r="A2803" s="271">
        <v>9117490</v>
      </c>
      <c r="B2803" s="274" t="s">
        <v>1431</v>
      </c>
    </row>
    <row r="2804" spans="1:2">
      <c r="A2804" s="271">
        <v>9117501</v>
      </c>
      <c r="B2804" s="274" t="s">
        <v>1432</v>
      </c>
    </row>
    <row r="2805" spans="1:2">
      <c r="A2805" s="271">
        <v>9117473</v>
      </c>
      <c r="B2805" s="274" t="s">
        <v>1433</v>
      </c>
    </row>
    <row r="2806" spans="1:2">
      <c r="A2806" s="271">
        <v>9117474</v>
      </c>
      <c r="B2806" s="274" t="s">
        <v>1434</v>
      </c>
    </row>
    <row r="2807" spans="1:2">
      <c r="A2807" s="271">
        <v>9116789</v>
      </c>
      <c r="B2807" s="274" t="s">
        <v>1435</v>
      </c>
    </row>
    <row r="2808" spans="1:2">
      <c r="A2808" s="271">
        <v>9116790</v>
      </c>
      <c r="B2808" s="274" t="s">
        <v>1436</v>
      </c>
    </row>
    <row r="2809" spans="1:2">
      <c r="A2809" s="271">
        <v>9115820</v>
      </c>
      <c r="B2809" s="274" t="s">
        <v>1437</v>
      </c>
    </row>
    <row r="2810" spans="1:2">
      <c r="A2810" s="271">
        <v>9115821</v>
      </c>
      <c r="B2810" s="274" t="s">
        <v>1438</v>
      </c>
    </row>
    <row r="2811" spans="1:2">
      <c r="A2811" s="271">
        <v>9117871</v>
      </c>
      <c r="B2811" s="274" t="s">
        <v>1439</v>
      </c>
    </row>
    <row r="2812" spans="1:2">
      <c r="A2812" s="271">
        <v>9117872</v>
      </c>
      <c r="B2812" s="274" t="s">
        <v>1440</v>
      </c>
    </row>
    <row r="2813" spans="1:2">
      <c r="A2813" s="271">
        <v>9113945</v>
      </c>
      <c r="B2813" s="274" t="s">
        <v>3614</v>
      </c>
    </row>
    <row r="2814" spans="1:2">
      <c r="A2814" s="271">
        <v>9113951</v>
      </c>
      <c r="B2814" s="274" t="s">
        <v>3615</v>
      </c>
    </row>
    <row r="2815" spans="1:2">
      <c r="A2815" s="271">
        <v>9117396</v>
      </c>
      <c r="B2815" s="274" t="s">
        <v>3616</v>
      </c>
    </row>
    <row r="2816" spans="1:2">
      <c r="A2816" s="271">
        <v>9117397</v>
      </c>
      <c r="B2816" s="274" t="s">
        <v>3617</v>
      </c>
    </row>
    <row r="2817" spans="1:2">
      <c r="A2817" s="271">
        <v>9117372</v>
      </c>
      <c r="B2817" s="274" t="s">
        <v>3618</v>
      </c>
    </row>
    <row r="2818" spans="1:2">
      <c r="A2818" s="271">
        <v>9117373</v>
      </c>
      <c r="B2818" s="274" t="s">
        <v>3619</v>
      </c>
    </row>
    <row r="2819" spans="1:2">
      <c r="A2819" s="271">
        <v>9113907</v>
      </c>
      <c r="B2819" s="274" t="s">
        <v>3620</v>
      </c>
    </row>
    <row r="2820" spans="1:2">
      <c r="A2820" s="271">
        <v>9113938</v>
      </c>
      <c r="B2820" s="274" t="s">
        <v>3621</v>
      </c>
    </row>
    <row r="2821" spans="1:2">
      <c r="A2821" s="271">
        <v>9117305</v>
      </c>
      <c r="B2821" s="274" t="s">
        <v>1441</v>
      </c>
    </row>
    <row r="2822" spans="1:2">
      <c r="A2822" s="271">
        <v>9117306</v>
      </c>
      <c r="B2822" s="274" t="s">
        <v>1442</v>
      </c>
    </row>
    <row r="2823" spans="1:2">
      <c r="A2823" s="271">
        <v>9118403</v>
      </c>
      <c r="B2823" s="274" t="s">
        <v>3622</v>
      </c>
    </row>
    <row r="2824" spans="1:2">
      <c r="A2824" s="271">
        <v>9118404</v>
      </c>
      <c r="B2824" s="274" t="s">
        <v>3623</v>
      </c>
    </row>
    <row r="2825" spans="1:2">
      <c r="A2825" s="271">
        <v>9243707</v>
      </c>
      <c r="B2825" s="274" t="s">
        <v>1443</v>
      </c>
    </row>
    <row r="2826" spans="1:2">
      <c r="A2826" s="271">
        <v>9243708</v>
      </c>
      <c r="B2826" s="274" t="s">
        <v>1444</v>
      </c>
    </row>
    <row r="2827" spans="1:2">
      <c r="A2827" s="271">
        <v>9243710</v>
      </c>
      <c r="B2827" s="274" t="s">
        <v>1445</v>
      </c>
    </row>
    <row r="2828" spans="1:2">
      <c r="A2828" s="271">
        <v>9243711</v>
      </c>
      <c r="B2828" s="274" t="s">
        <v>1446</v>
      </c>
    </row>
    <row r="2829" spans="1:2">
      <c r="A2829" s="271">
        <v>9243713</v>
      </c>
      <c r="B2829" s="274" t="s">
        <v>1447</v>
      </c>
    </row>
    <row r="2830" spans="1:2">
      <c r="A2830" s="271">
        <v>9243714</v>
      </c>
      <c r="B2830" s="274" t="s">
        <v>1448</v>
      </c>
    </row>
    <row r="2831" spans="1:2">
      <c r="A2831" s="271">
        <v>9243716</v>
      </c>
      <c r="B2831" s="274" t="s">
        <v>1449</v>
      </c>
    </row>
    <row r="2832" spans="1:2">
      <c r="A2832" s="271">
        <v>9243717</v>
      </c>
      <c r="B2832" s="274" t="s">
        <v>1450</v>
      </c>
    </row>
    <row r="2833" spans="1:2">
      <c r="A2833" s="271">
        <v>9243719</v>
      </c>
      <c r="B2833" s="274" t="s">
        <v>1451</v>
      </c>
    </row>
    <row r="2834" spans="1:2">
      <c r="A2834" s="271">
        <v>9243720</v>
      </c>
      <c r="B2834" s="274" t="s">
        <v>1452</v>
      </c>
    </row>
    <row r="2835" spans="1:2">
      <c r="A2835" s="271">
        <v>9243722</v>
      </c>
      <c r="B2835" s="274" t="s">
        <v>1453</v>
      </c>
    </row>
    <row r="2836" spans="1:2">
      <c r="A2836" s="271">
        <v>9243723</v>
      </c>
      <c r="B2836" s="274" t="s">
        <v>1454</v>
      </c>
    </row>
    <row r="2837" spans="1:2">
      <c r="A2837" s="271">
        <v>9243725</v>
      </c>
      <c r="B2837" s="274" t="s">
        <v>1455</v>
      </c>
    </row>
    <row r="2838" spans="1:2">
      <c r="A2838" s="271">
        <v>9243726</v>
      </c>
      <c r="B2838" s="274" t="s">
        <v>1456</v>
      </c>
    </row>
    <row r="2839" spans="1:2">
      <c r="A2839" s="271">
        <v>9243728</v>
      </c>
      <c r="B2839" s="274" t="s">
        <v>1457</v>
      </c>
    </row>
    <row r="2840" spans="1:2">
      <c r="A2840" s="272">
        <v>9243729</v>
      </c>
      <c r="B2840" s="274" t="s">
        <v>1458</v>
      </c>
    </row>
    <row r="2841" spans="1:2">
      <c r="A2841" s="272">
        <v>9243731</v>
      </c>
      <c r="B2841" s="274" t="s">
        <v>1459</v>
      </c>
    </row>
    <row r="2842" spans="1:2">
      <c r="A2842" s="272">
        <v>9243732</v>
      </c>
      <c r="B2842" s="274" t="s">
        <v>1460</v>
      </c>
    </row>
    <row r="2843" spans="1:2">
      <c r="A2843" s="272">
        <v>9243682</v>
      </c>
      <c r="B2843" s="274" t="s">
        <v>1461</v>
      </c>
    </row>
    <row r="2844" spans="1:2">
      <c r="A2844" s="272">
        <v>9243685</v>
      </c>
      <c r="B2844" s="274" t="s">
        <v>1462</v>
      </c>
    </row>
    <row r="2845" spans="1:2">
      <c r="A2845" s="272">
        <v>9243688</v>
      </c>
      <c r="B2845" s="274" t="s">
        <v>1463</v>
      </c>
    </row>
    <row r="2846" spans="1:2">
      <c r="A2846" s="272">
        <v>9243691</v>
      </c>
      <c r="B2846" s="274" t="s">
        <v>1464</v>
      </c>
    </row>
    <row r="2847" spans="1:2">
      <c r="A2847" s="272">
        <v>9243694</v>
      </c>
      <c r="B2847" s="274" t="s">
        <v>1465</v>
      </c>
    </row>
    <row r="2848" spans="1:2">
      <c r="A2848" s="272">
        <v>9243697</v>
      </c>
      <c r="B2848" s="274" t="s">
        <v>1466</v>
      </c>
    </row>
    <row r="2849" spans="1:2">
      <c r="A2849" s="272">
        <v>9243700</v>
      </c>
      <c r="B2849" s="274" t="s">
        <v>1467</v>
      </c>
    </row>
    <row r="2850" spans="1:2">
      <c r="A2850" s="272">
        <v>9243703</v>
      </c>
      <c r="B2850" s="274" t="s">
        <v>1468</v>
      </c>
    </row>
    <row r="2851" spans="1:2">
      <c r="A2851" s="272">
        <v>9243706</v>
      </c>
      <c r="B2851" s="274" t="s">
        <v>1469</v>
      </c>
    </row>
    <row r="2852" spans="1:2">
      <c r="A2852" s="272">
        <v>9243778</v>
      </c>
      <c r="B2852" s="274" t="s">
        <v>3624</v>
      </c>
    </row>
    <row r="2853" spans="1:2">
      <c r="A2853" s="272">
        <v>9243781</v>
      </c>
      <c r="B2853" s="274" t="s">
        <v>1470</v>
      </c>
    </row>
    <row r="2854" spans="1:2">
      <c r="A2854" s="272">
        <v>9243784</v>
      </c>
      <c r="B2854" s="274" t="s">
        <v>3625</v>
      </c>
    </row>
    <row r="2855" spans="1:2">
      <c r="A2855" s="272">
        <v>9243760</v>
      </c>
      <c r="B2855" s="274" t="s">
        <v>3626</v>
      </c>
    </row>
    <row r="2856" spans="1:2">
      <c r="A2856" s="272">
        <v>9243763</v>
      </c>
      <c r="B2856" s="274" t="s">
        <v>3627</v>
      </c>
    </row>
    <row r="2857" spans="1:2">
      <c r="A2857" s="272">
        <v>9243766</v>
      </c>
      <c r="B2857" s="274" t="s">
        <v>3628</v>
      </c>
    </row>
    <row r="2858" spans="1:2">
      <c r="A2858" s="272">
        <v>48354</v>
      </c>
      <c r="B2858" s="274" t="s">
        <v>3629</v>
      </c>
    </row>
    <row r="2859" spans="1:2">
      <c r="A2859" s="272">
        <v>48355</v>
      </c>
      <c r="B2859" s="274" t="s">
        <v>1471</v>
      </c>
    </row>
    <row r="2860" spans="1:2">
      <c r="A2860" s="272">
        <v>48356</v>
      </c>
      <c r="B2860" s="274" t="s">
        <v>3630</v>
      </c>
    </row>
    <row r="2861" spans="1:2">
      <c r="A2861" s="272">
        <v>48357</v>
      </c>
      <c r="B2861" s="274" t="s">
        <v>3631</v>
      </c>
    </row>
    <row r="2862" spans="1:2">
      <c r="A2862" s="272">
        <v>48358</v>
      </c>
      <c r="B2862" s="274" t="s">
        <v>3632</v>
      </c>
    </row>
    <row r="2863" spans="1:2">
      <c r="A2863" s="272">
        <v>48359</v>
      </c>
      <c r="B2863" s="274" t="s">
        <v>3633</v>
      </c>
    </row>
    <row r="2864" spans="1:2">
      <c r="A2864" s="272">
        <v>9307639</v>
      </c>
      <c r="B2864" s="274" t="s">
        <v>4625</v>
      </c>
    </row>
    <row r="2865" spans="1:2">
      <c r="A2865" s="272">
        <v>9307638</v>
      </c>
      <c r="B2865" s="274" t="s">
        <v>4626</v>
      </c>
    </row>
    <row r="2866" spans="1:2">
      <c r="A2866" s="272">
        <v>9307637</v>
      </c>
      <c r="B2866" s="274" t="s">
        <v>4627</v>
      </c>
    </row>
    <row r="2867" spans="1:2">
      <c r="A2867" s="272">
        <v>9307633</v>
      </c>
      <c r="B2867" s="274" t="s">
        <v>4628</v>
      </c>
    </row>
    <row r="2868" spans="1:2">
      <c r="A2868" s="272">
        <v>9307632</v>
      </c>
      <c r="B2868" s="274" t="s">
        <v>4629</v>
      </c>
    </row>
    <row r="2869" spans="1:2">
      <c r="A2869" s="272">
        <v>9307631</v>
      </c>
      <c r="B2869" s="274" t="s">
        <v>4630</v>
      </c>
    </row>
    <row r="2870" spans="1:2">
      <c r="A2870" s="272">
        <v>9143503</v>
      </c>
      <c r="B2870" s="274" t="s">
        <v>3634</v>
      </c>
    </row>
    <row r="2871" spans="1:2">
      <c r="A2871" s="272">
        <v>9143504</v>
      </c>
      <c r="B2871" s="274" t="s">
        <v>3635</v>
      </c>
    </row>
    <row r="2872" spans="1:2">
      <c r="A2872" s="272">
        <v>9143505</v>
      </c>
      <c r="B2872" s="274" t="s">
        <v>3636</v>
      </c>
    </row>
    <row r="2873" spans="1:2">
      <c r="A2873" s="272">
        <v>9143509</v>
      </c>
      <c r="B2873" s="274" t="s">
        <v>3637</v>
      </c>
    </row>
    <row r="2874" spans="1:2">
      <c r="A2874" s="272">
        <v>9143510</v>
      </c>
      <c r="B2874" s="274" t="s">
        <v>3638</v>
      </c>
    </row>
    <row r="2875" spans="1:2">
      <c r="A2875" s="272">
        <v>9143435</v>
      </c>
      <c r="B2875" s="274" t="s">
        <v>3639</v>
      </c>
    </row>
    <row r="2876" spans="1:2">
      <c r="A2876" s="272">
        <v>9240161</v>
      </c>
      <c r="B2876" s="274" t="s">
        <v>1472</v>
      </c>
    </row>
    <row r="2877" spans="1:2">
      <c r="A2877" s="272">
        <v>9240162</v>
      </c>
      <c r="B2877" s="274" t="s">
        <v>1473</v>
      </c>
    </row>
    <row r="2878" spans="1:2">
      <c r="A2878" s="272">
        <v>9240163</v>
      </c>
      <c r="B2878" s="274" t="s">
        <v>1474</v>
      </c>
    </row>
    <row r="2879" spans="1:2">
      <c r="A2879" s="272">
        <v>9240164</v>
      </c>
      <c r="B2879" s="274" t="s">
        <v>1475</v>
      </c>
    </row>
    <row r="2880" spans="1:2">
      <c r="A2880" s="272">
        <v>9236718</v>
      </c>
      <c r="B2880" s="274" t="s">
        <v>1478</v>
      </c>
    </row>
    <row r="2881" spans="1:2">
      <c r="A2881" s="272">
        <v>9219965</v>
      </c>
      <c r="B2881" s="274" t="s">
        <v>1479</v>
      </c>
    </row>
    <row r="2882" spans="1:2">
      <c r="A2882" s="272">
        <v>9219966</v>
      </c>
      <c r="B2882" s="274" t="s">
        <v>1480</v>
      </c>
    </row>
    <row r="2883" spans="1:2">
      <c r="A2883" s="272">
        <v>9236526</v>
      </c>
      <c r="B2883" s="274" t="s">
        <v>1481</v>
      </c>
    </row>
    <row r="2884" spans="1:2">
      <c r="A2884" s="272">
        <v>9236527</v>
      </c>
      <c r="B2884" s="274" t="s">
        <v>1482</v>
      </c>
    </row>
    <row r="2885" spans="1:2">
      <c r="A2885" s="272">
        <v>9221295</v>
      </c>
      <c r="B2885" s="274" t="s">
        <v>1483</v>
      </c>
    </row>
    <row r="2886" spans="1:2">
      <c r="A2886" s="272">
        <v>9079333</v>
      </c>
      <c r="B2886" s="274" t="s">
        <v>3640</v>
      </c>
    </row>
    <row r="2887" spans="1:2">
      <c r="A2887" s="272">
        <v>1008302</v>
      </c>
      <c r="B2887" s="274" t="s">
        <v>1476</v>
      </c>
    </row>
    <row r="2888" spans="1:2">
      <c r="A2888" s="272">
        <v>9194917</v>
      </c>
      <c r="B2888" s="274" t="s">
        <v>3830</v>
      </c>
    </row>
    <row r="2889" spans="1:2">
      <c r="A2889" s="272">
        <v>9194918</v>
      </c>
      <c r="B2889" s="274" t="s">
        <v>3831</v>
      </c>
    </row>
    <row r="2890" spans="1:2">
      <c r="A2890" s="272">
        <v>9194919</v>
      </c>
      <c r="B2890" s="274" t="s">
        <v>3832</v>
      </c>
    </row>
    <row r="2891" spans="1:2">
      <c r="A2891" s="272">
        <v>9194920</v>
      </c>
      <c r="B2891" s="274" t="s">
        <v>3833</v>
      </c>
    </row>
    <row r="2892" spans="1:2">
      <c r="A2892" s="272">
        <v>9194921</v>
      </c>
      <c r="B2892" s="274" t="s">
        <v>3834</v>
      </c>
    </row>
    <row r="2893" spans="1:2">
      <c r="A2893" s="272">
        <v>9194922</v>
      </c>
      <c r="B2893" s="274" t="s">
        <v>3835</v>
      </c>
    </row>
    <row r="2894" spans="1:2">
      <c r="A2894" s="272">
        <v>9194923</v>
      </c>
      <c r="B2894" s="274" t="s">
        <v>3836</v>
      </c>
    </row>
    <row r="2895" spans="1:2">
      <c r="A2895" s="272">
        <v>9194924</v>
      </c>
      <c r="B2895" s="274" t="s">
        <v>3837</v>
      </c>
    </row>
    <row r="2896" spans="1:2">
      <c r="A2896" s="272">
        <v>9194925</v>
      </c>
      <c r="B2896" s="274" t="s">
        <v>4203</v>
      </c>
    </row>
    <row r="2897" spans="1:2">
      <c r="A2897" s="272">
        <v>9194926</v>
      </c>
      <c r="B2897" s="274" t="s">
        <v>3838</v>
      </c>
    </row>
    <row r="2898" spans="1:2">
      <c r="A2898" s="272">
        <v>9194927</v>
      </c>
      <c r="B2898" s="274" t="s">
        <v>3839</v>
      </c>
    </row>
    <row r="2899" spans="1:2">
      <c r="A2899" s="272">
        <v>9194928</v>
      </c>
      <c r="B2899" s="274" t="s">
        <v>4261</v>
      </c>
    </row>
    <row r="2900" spans="1:2">
      <c r="A2900" s="272">
        <v>9194929</v>
      </c>
      <c r="B2900" s="274" t="s">
        <v>3840</v>
      </c>
    </row>
    <row r="2901" spans="1:2">
      <c r="A2901" s="272">
        <v>9194930</v>
      </c>
      <c r="B2901" s="274" t="s">
        <v>3841</v>
      </c>
    </row>
    <row r="2902" spans="1:2">
      <c r="A2902" s="272">
        <v>9194931</v>
      </c>
      <c r="B2902" s="274" t="s">
        <v>3842</v>
      </c>
    </row>
    <row r="2903" spans="1:2">
      <c r="A2903" s="272">
        <v>9194932</v>
      </c>
      <c r="B2903" s="274" t="s">
        <v>3843</v>
      </c>
    </row>
    <row r="2904" spans="1:2">
      <c r="A2904" s="272">
        <v>9194933</v>
      </c>
      <c r="B2904" s="274" t="s">
        <v>3844</v>
      </c>
    </row>
    <row r="2905" spans="1:2">
      <c r="A2905" s="272">
        <v>9194934</v>
      </c>
      <c r="B2905" s="274" t="s">
        <v>3845</v>
      </c>
    </row>
    <row r="2906" spans="1:2">
      <c r="A2906" s="272">
        <v>9194935</v>
      </c>
      <c r="B2906" s="274" t="s">
        <v>3846</v>
      </c>
    </row>
    <row r="2907" spans="1:2">
      <c r="A2907" s="272">
        <v>9194936</v>
      </c>
      <c r="B2907" s="274" t="s">
        <v>3847</v>
      </c>
    </row>
    <row r="2908" spans="1:2">
      <c r="A2908" s="272">
        <v>9194937</v>
      </c>
      <c r="B2908" s="274" t="s">
        <v>3848</v>
      </c>
    </row>
    <row r="2909" spans="1:2">
      <c r="A2909" s="272">
        <v>9194938</v>
      </c>
      <c r="B2909" s="274" t="s">
        <v>4204</v>
      </c>
    </row>
    <row r="2910" spans="1:2">
      <c r="A2910" s="271">
        <v>9194939</v>
      </c>
      <c r="B2910" s="274" t="s">
        <v>3849</v>
      </c>
    </row>
    <row r="2911" spans="1:2">
      <c r="A2911" s="271">
        <v>9194940</v>
      </c>
      <c r="B2911" s="274" t="s">
        <v>3850</v>
      </c>
    </row>
    <row r="2912" spans="1:2">
      <c r="A2912" s="272">
        <v>9194941</v>
      </c>
      <c r="B2912" s="274" t="s">
        <v>3851</v>
      </c>
    </row>
    <row r="2913" spans="1:2">
      <c r="A2913" s="272">
        <v>9194942</v>
      </c>
      <c r="B2913" s="274" t="s">
        <v>3852</v>
      </c>
    </row>
    <row r="2914" spans="1:2">
      <c r="A2914" s="272">
        <v>9194948</v>
      </c>
      <c r="B2914" s="274" t="s">
        <v>3853</v>
      </c>
    </row>
    <row r="2915" spans="1:2">
      <c r="A2915" s="272">
        <v>9194949</v>
      </c>
      <c r="B2915" s="274" t="s">
        <v>3854</v>
      </c>
    </row>
    <row r="2916" spans="1:2">
      <c r="A2916" s="272">
        <v>9194950</v>
      </c>
      <c r="B2916" s="274" t="s">
        <v>3855</v>
      </c>
    </row>
    <row r="2917" spans="1:2">
      <c r="A2917" s="272">
        <v>9194951</v>
      </c>
      <c r="B2917" s="274" t="s">
        <v>3856</v>
      </c>
    </row>
    <row r="2918" spans="1:2">
      <c r="A2918" s="272">
        <v>9194952</v>
      </c>
      <c r="B2918" s="274" t="s">
        <v>3857</v>
      </c>
    </row>
    <row r="2919" spans="1:2">
      <c r="A2919" s="272">
        <v>9194953</v>
      </c>
      <c r="B2919" s="274" t="s">
        <v>3858</v>
      </c>
    </row>
    <row r="2920" spans="1:2">
      <c r="A2920" s="272">
        <v>9194954</v>
      </c>
      <c r="B2920" s="274" t="s">
        <v>3859</v>
      </c>
    </row>
    <row r="2921" spans="1:2">
      <c r="A2921" s="272">
        <v>9194955</v>
      </c>
      <c r="B2921" s="274" t="s">
        <v>3860</v>
      </c>
    </row>
    <row r="2922" spans="1:2">
      <c r="A2922" s="272">
        <v>9194956</v>
      </c>
      <c r="B2922" s="274" t="s">
        <v>4205</v>
      </c>
    </row>
    <row r="2923" spans="1:2">
      <c r="A2923" s="272">
        <v>9194957</v>
      </c>
      <c r="B2923" s="274" t="s">
        <v>3861</v>
      </c>
    </row>
    <row r="2924" spans="1:2">
      <c r="A2924" s="272">
        <v>9194958</v>
      </c>
      <c r="B2924" s="274" t="s">
        <v>3862</v>
      </c>
    </row>
    <row r="2925" spans="1:2">
      <c r="A2925" s="272">
        <v>9194959</v>
      </c>
      <c r="B2925" s="274" t="s">
        <v>4262</v>
      </c>
    </row>
    <row r="2926" spans="1:2">
      <c r="A2926" s="272">
        <v>9194960</v>
      </c>
      <c r="B2926" s="274" t="s">
        <v>3863</v>
      </c>
    </row>
    <row r="2927" spans="1:2">
      <c r="A2927" s="272">
        <v>9194961</v>
      </c>
      <c r="B2927" s="274" t="s">
        <v>3864</v>
      </c>
    </row>
    <row r="2928" spans="1:2">
      <c r="A2928" s="272">
        <v>9194962</v>
      </c>
      <c r="B2928" s="274" t="s">
        <v>3865</v>
      </c>
    </row>
    <row r="2929" spans="1:2">
      <c r="A2929" s="272">
        <v>9194963</v>
      </c>
      <c r="B2929" s="274" t="s">
        <v>3866</v>
      </c>
    </row>
    <row r="2930" spans="1:2">
      <c r="A2930" s="272">
        <v>9194964</v>
      </c>
      <c r="B2930" s="274" t="s">
        <v>3867</v>
      </c>
    </row>
    <row r="2931" spans="1:2">
      <c r="A2931" s="272">
        <v>9194965</v>
      </c>
      <c r="B2931" s="274" t="s">
        <v>3868</v>
      </c>
    </row>
    <row r="2932" spans="1:2">
      <c r="A2932" s="272">
        <v>9194966</v>
      </c>
      <c r="B2932" s="274" t="s">
        <v>3869</v>
      </c>
    </row>
    <row r="2933" spans="1:2">
      <c r="A2933" s="272">
        <v>9194967</v>
      </c>
      <c r="B2933" s="274" t="s">
        <v>3870</v>
      </c>
    </row>
    <row r="2934" spans="1:2">
      <c r="A2934" s="272">
        <v>9194968</v>
      </c>
      <c r="B2934" s="274" t="s">
        <v>3871</v>
      </c>
    </row>
    <row r="2935" spans="1:2">
      <c r="A2935" s="272">
        <v>9194969</v>
      </c>
      <c r="B2935" s="274" t="s">
        <v>4206</v>
      </c>
    </row>
    <row r="2936" spans="1:2">
      <c r="A2936" s="272">
        <v>9194970</v>
      </c>
      <c r="B2936" s="274" t="s">
        <v>3872</v>
      </c>
    </row>
    <row r="2937" spans="1:2">
      <c r="A2937" s="272">
        <v>9194971</v>
      </c>
      <c r="B2937" s="274" t="s">
        <v>3873</v>
      </c>
    </row>
    <row r="2938" spans="1:2">
      <c r="A2938" s="272">
        <v>9194972</v>
      </c>
      <c r="B2938" s="274" t="s">
        <v>4263</v>
      </c>
    </row>
    <row r="2939" spans="1:2">
      <c r="A2939" s="272">
        <v>9194973</v>
      </c>
      <c r="B2939" s="274" t="s">
        <v>3874</v>
      </c>
    </row>
    <row r="2940" spans="1:2">
      <c r="A2940" s="272">
        <v>9194979</v>
      </c>
      <c r="B2940" s="274" t="s">
        <v>3875</v>
      </c>
    </row>
    <row r="2941" spans="1:2">
      <c r="A2941" s="272">
        <v>9194980</v>
      </c>
      <c r="B2941" s="274" t="s">
        <v>3876</v>
      </c>
    </row>
    <row r="2942" spans="1:2">
      <c r="A2942" s="272">
        <v>9194981</v>
      </c>
      <c r="B2942" s="274" t="s">
        <v>3877</v>
      </c>
    </row>
    <row r="2943" spans="1:2">
      <c r="A2943" s="272">
        <v>9194982</v>
      </c>
      <c r="B2943" s="274" t="s">
        <v>3878</v>
      </c>
    </row>
    <row r="2944" spans="1:2">
      <c r="A2944" s="272">
        <v>9194983</v>
      </c>
      <c r="B2944" s="274" t="s">
        <v>3879</v>
      </c>
    </row>
    <row r="2945" spans="1:2">
      <c r="A2945" s="272">
        <v>9194984</v>
      </c>
      <c r="B2945" s="274" t="s">
        <v>3880</v>
      </c>
    </row>
    <row r="2946" spans="1:2">
      <c r="A2946" s="272">
        <v>9194985</v>
      </c>
      <c r="B2946" s="274" t="s">
        <v>3881</v>
      </c>
    </row>
    <row r="2947" spans="1:2">
      <c r="A2947" s="272">
        <v>9194986</v>
      </c>
      <c r="B2947" s="274" t="s">
        <v>3882</v>
      </c>
    </row>
    <row r="2948" spans="1:2">
      <c r="A2948" s="272">
        <v>9194987</v>
      </c>
      <c r="B2948" s="274" t="s">
        <v>4207</v>
      </c>
    </row>
    <row r="2949" spans="1:2">
      <c r="A2949" s="272">
        <v>9194988</v>
      </c>
      <c r="B2949" s="274" t="s">
        <v>3883</v>
      </c>
    </row>
    <row r="2950" spans="1:2">
      <c r="A2950" s="272">
        <v>9194989</v>
      </c>
      <c r="B2950" s="274" t="s">
        <v>3884</v>
      </c>
    </row>
    <row r="2951" spans="1:2">
      <c r="A2951" s="272">
        <v>9194990</v>
      </c>
      <c r="B2951" s="274" t="s">
        <v>4264</v>
      </c>
    </row>
    <row r="2952" spans="1:2">
      <c r="A2952" s="272">
        <v>9194991</v>
      </c>
      <c r="B2952" s="274" t="s">
        <v>3885</v>
      </c>
    </row>
    <row r="2953" spans="1:2">
      <c r="A2953" s="272">
        <v>9194992</v>
      </c>
      <c r="B2953" s="274" t="s">
        <v>3886</v>
      </c>
    </row>
    <row r="2954" spans="1:2">
      <c r="A2954" s="272">
        <v>9194993</v>
      </c>
      <c r="B2954" s="274" t="s">
        <v>3887</v>
      </c>
    </row>
    <row r="2955" spans="1:2">
      <c r="A2955" s="272">
        <v>9194994</v>
      </c>
      <c r="B2955" s="274" t="s">
        <v>3888</v>
      </c>
    </row>
    <row r="2956" spans="1:2">
      <c r="A2956" s="272">
        <v>9194995</v>
      </c>
      <c r="B2956" s="274" t="s">
        <v>3889</v>
      </c>
    </row>
    <row r="2957" spans="1:2">
      <c r="A2957" s="272">
        <v>9194996</v>
      </c>
      <c r="B2957" s="274" t="s">
        <v>3890</v>
      </c>
    </row>
    <row r="2958" spans="1:2">
      <c r="A2958" s="272">
        <v>9194997</v>
      </c>
      <c r="B2958" s="274" t="s">
        <v>3891</v>
      </c>
    </row>
    <row r="2959" spans="1:2">
      <c r="A2959" s="272">
        <v>9194998</v>
      </c>
      <c r="B2959" s="274" t="s">
        <v>3892</v>
      </c>
    </row>
    <row r="2960" spans="1:2">
      <c r="A2960" s="272">
        <v>9194999</v>
      </c>
      <c r="B2960" s="274" t="s">
        <v>3893</v>
      </c>
    </row>
    <row r="2961" spans="1:2">
      <c r="A2961" s="272">
        <v>9195000</v>
      </c>
      <c r="B2961" s="274" t="s">
        <v>4208</v>
      </c>
    </row>
    <row r="2962" spans="1:2">
      <c r="A2962" s="272">
        <v>9195001</v>
      </c>
      <c r="B2962" s="274" t="s">
        <v>3894</v>
      </c>
    </row>
    <row r="2963" spans="1:2">
      <c r="A2963" s="272">
        <v>9195002</v>
      </c>
      <c r="B2963" s="274" t="s">
        <v>3895</v>
      </c>
    </row>
    <row r="2964" spans="1:2">
      <c r="A2964" s="272">
        <v>9195003</v>
      </c>
      <c r="B2964" s="274" t="s">
        <v>4265</v>
      </c>
    </row>
    <row r="2965" spans="1:2">
      <c r="A2965" s="272">
        <v>9195004</v>
      </c>
      <c r="B2965" s="274" t="s">
        <v>3896</v>
      </c>
    </row>
    <row r="2966" spans="1:2">
      <c r="A2966" s="272">
        <v>74430</v>
      </c>
      <c r="B2966" s="274" t="s">
        <v>3897</v>
      </c>
    </row>
    <row r="2967" spans="1:2">
      <c r="A2967" s="272">
        <v>44934</v>
      </c>
      <c r="B2967" s="274" t="s">
        <v>3898</v>
      </c>
    </row>
    <row r="2968" spans="1:2">
      <c r="A2968" s="272">
        <v>9079207</v>
      </c>
      <c r="B2968" s="274" t="s">
        <v>3899</v>
      </c>
    </row>
    <row r="2969" spans="1:2">
      <c r="A2969" s="272">
        <v>9207220</v>
      </c>
      <c r="B2969" s="274" t="s">
        <v>3900</v>
      </c>
    </row>
    <row r="2970" spans="1:2">
      <c r="A2970" s="272">
        <v>9207222</v>
      </c>
      <c r="B2970" s="274" t="s">
        <v>3901</v>
      </c>
    </row>
    <row r="2971" spans="1:2">
      <c r="A2971" s="272">
        <v>9207224</v>
      </c>
      <c r="B2971" s="274" t="s">
        <v>3902</v>
      </c>
    </row>
    <row r="2972" spans="1:2">
      <c r="A2972" s="272">
        <v>9207226</v>
      </c>
      <c r="B2972" s="274" t="s">
        <v>3903</v>
      </c>
    </row>
    <row r="2973" spans="1:2">
      <c r="A2973" s="272">
        <v>9207227</v>
      </c>
      <c r="B2973" s="274" t="s">
        <v>3904</v>
      </c>
    </row>
    <row r="2974" spans="1:2">
      <c r="A2974" s="272">
        <v>9207238</v>
      </c>
      <c r="B2974" s="274" t="s">
        <v>3905</v>
      </c>
    </row>
    <row r="2975" spans="1:2">
      <c r="A2975" s="272">
        <v>9207241</v>
      </c>
      <c r="B2975" s="274" t="s">
        <v>4266</v>
      </c>
    </row>
    <row r="2976" spans="1:2">
      <c r="A2976" s="272">
        <v>9207242</v>
      </c>
      <c r="B2976" s="274" t="s">
        <v>4267</v>
      </c>
    </row>
    <row r="2977" spans="1:2">
      <c r="A2977" s="272">
        <v>9207243</v>
      </c>
      <c r="B2977" s="274" t="s">
        <v>4268</v>
      </c>
    </row>
    <row r="2978" spans="1:2">
      <c r="A2978" s="272">
        <v>9207245</v>
      </c>
      <c r="B2978" s="274" t="s">
        <v>4269</v>
      </c>
    </row>
    <row r="2979" spans="1:2">
      <c r="A2979" s="272">
        <v>9207246</v>
      </c>
      <c r="B2979" s="274" t="s">
        <v>4270</v>
      </c>
    </row>
    <row r="2980" spans="1:2">
      <c r="A2980" s="272">
        <v>9207247</v>
      </c>
      <c r="B2980" s="274" t="s">
        <v>4271</v>
      </c>
    </row>
    <row r="2981" spans="1:2">
      <c r="A2981" s="272">
        <v>9302706</v>
      </c>
      <c r="B2981" s="274" t="s">
        <v>3906</v>
      </c>
    </row>
    <row r="2982" spans="1:2">
      <c r="A2982" s="272">
        <v>9302707</v>
      </c>
      <c r="B2982" s="274" t="s">
        <v>3907</v>
      </c>
    </row>
    <row r="2983" spans="1:2">
      <c r="A2983" s="272">
        <v>9302708</v>
      </c>
      <c r="B2983" s="274" t="s">
        <v>3908</v>
      </c>
    </row>
    <row r="2984" spans="1:2">
      <c r="A2984" s="272">
        <v>9302709</v>
      </c>
      <c r="B2984" s="274" t="s">
        <v>3909</v>
      </c>
    </row>
    <row r="2985" spans="1:2">
      <c r="A2985" s="272">
        <v>9302710</v>
      </c>
      <c r="B2985" s="274" t="s">
        <v>3910</v>
      </c>
    </row>
    <row r="2986" spans="1:2">
      <c r="A2986" s="272">
        <v>9302711</v>
      </c>
      <c r="B2986" s="274" t="s">
        <v>3911</v>
      </c>
    </row>
    <row r="2987" spans="1:2">
      <c r="A2987" s="272">
        <v>9302712</v>
      </c>
      <c r="B2987" s="274" t="s">
        <v>3912</v>
      </c>
    </row>
    <row r="2988" spans="1:2">
      <c r="A2988" s="272">
        <v>9302713</v>
      </c>
      <c r="B2988" s="274" t="s">
        <v>3913</v>
      </c>
    </row>
    <row r="2989" spans="1:2">
      <c r="A2989" s="272">
        <v>9302714</v>
      </c>
      <c r="B2989" s="274" t="s">
        <v>3914</v>
      </c>
    </row>
    <row r="2990" spans="1:2">
      <c r="A2990" s="272">
        <v>9302715</v>
      </c>
      <c r="B2990" s="274" t="s">
        <v>3915</v>
      </c>
    </row>
    <row r="2991" spans="1:2">
      <c r="A2991" s="272">
        <v>9302716</v>
      </c>
      <c r="B2991" s="274" t="s">
        <v>3916</v>
      </c>
    </row>
    <row r="2992" spans="1:2">
      <c r="A2992" s="272">
        <v>9302717</v>
      </c>
      <c r="B2992" s="274" t="s">
        <v>3917</v>
      </c>
    </row>
    <row r="2993" spans="1:2">
      <c r="A2993" s="272">
        <v>9302718</v>
      </c>
      <c r="B2993" s="274" t="s">
        <v>3918</v>
      </c>
    </row>
    <row r="2994" spans="1:2">
      <c r="A2994" s="272">
        <v>9302719</v>
      </c>
      <c r="B2994" s="274" t="s">
        <v>3919</v>
      </c>
    </row>
    <row r="2995" spans="1:2">
      <c r="A2995" s="272">
        <v>9302720</v>
      </c>
      <c r="B2995" s="274" t="s">
        <v>3920</v>
      </c>
    </row>
    <row r="2996" spans="1:2">
      <c r="A2996" s="272">
        <v>9302721</v>
      </c>
      <c r="B2996" s="274" t="s">
        <v>3921</v>
      </c>
    </row>
    <row r="2997" spans="1:2">
      <c r="A2997" s="272">
        <v>9302722</v>
      </c>
      <c r="B2997" s="274" t="s">
        <v>3922</v>
      </c>
    </row>
    <row r="2998" spans="1:2">
      <c r="A2998" s="272">
        <v>9302723</v>
      </c>
      <c r="B2998" s="274" t="s">
        <v>3923</v>
      </c>
    </row>
    <row r="2999" spans="1:2">
      <c r="A2999" s="272">
        <v>9302724</v>
      </c>
      <c r="B2999" s="274" t="s">
        <v>3924</v>
      </c>
    </row>
    <row r="3000" spans="1:2">
      <c r="A3000" s="272">
        <v>9302725</v>
      </c>
      <c r="B3000" s="274" t="s">
        <v>3925</v>
      </c>
    </row>
    <row r="3001" spans="1:2">
      <c r="A3001" s="272">
        <v>9302726</v>
      </c>
      <c r="B3001" s="274" t="s">
        <v>3926</v>
      </c>
    </row>
    <row r="3002" spans="1:2">
      <c r="A3002" s="272">
        <v>9302727</v>
      </c>
      <c r="B3002" s="274" t="s">
        <v>3927</v>
      </c>
    </row>
    <row r="3003" spans="1:2">
      <c r="A3003" s="272">
        <v>9302728</v>
      </c>
      <c r="B3003" s="274" t="s">
        <v>3928</v>
      </c>
    </row>
    <row r="3004" spans="1:2">
      <c r="A3004" s="272">
        <v>9302729</v>
      </c>
      <c r="B3004" s="274" t="s">
        <v>3929</v>
      </c>
    </row>
    <row r="3005" spans="1:2">
      <c r="A3005" s="272">
        <v>9302730</v>
      </c>
      <c r="B3005" s="274" t="s">
        <v>3930</v>
      </c>
    </row>
    <row r="3006" spans="1:2">
      <c r="A3006" s="271">
        <v>9302731</v>
      </c>
      <c r="B3006" s="274" t="s">
        <v>3931</v>
      </c>
    </row>
    <row r="3007" spans="1:2">
      <c r="A3007" s="271">
        <v>9302732</v>
      </c>
      <c r="B3007" s="274" t="s">
        <v>3932</v>
      </c>
    </row>
    <row r="3008" spans="1:2">
      <c r="A3008" s="271">
        <v>9302733</v>
      </c>
      <c r="B3008" s="274" t="s">
        <v>3933</v>
      </c>
    </row>
    <row r="3009" spans="1:2">
      <c r="A3009" s="271">
        <v>9302734</v>
      </c>
      <c r="B3009" s="274" t="s">
        <v>3934</v>
      </c>
    </row>
    <row r="3010" spans="1:2">
      <c r="A3010" s="271">
        <v>9302735</v>
      </c>
      <c r="B3010" s="274" t="s">
        <v>3935</v>
      </c>
    </row>
    <row r="3011" spans="1:2">
      <c r="A3011" s="271">
        <v>9302736</v>
      </c>
      <c r="B3011" s="274" t="s">
        <v>3936</v>
      </c>
    </row>
    <row r="3012" spans="1:2">
      <c r="A3012" s="271">
        <v>9302737</v>
      </c>
      <c r="B3012" s="274" t="s">
        <v>3937</v>
      </c>
    </row>
    <row r="3013" spans="1:2">
      <c r="A3013" s="271">
        <v>9302738</v>
      </c>
      <c r="B3013" s="274" t="s">
        <v>3938</v>
      </c>
    </row>
    <row r="3014" spans="1:2">
      <c r="A3014" s="271">
        <v>9302739</v>
      </c>
      <c r="B3014" s="274" t="s">
        <v>3939</v>
      </c>
    </row>
    <row r="3015" spans="1:2">
      <c r="A3015" s="271">
        <v>9302740</v>
      </c>
      <c r="B3015" s="274" t="s">
        <v>3940</v>
      </c>
    </row>
    <row r="3016" spans="1:2">
      <c r="A3016" s="271">
        <v>9302741</v>
      </c>
      <c r="B3016" s="274" t="s">
        <v>3941</v>
      </c>
    </row>
    <row r="3017" spans="1:2">
      <c r="A3017" s="271">
        <v>9302742</v>
      </c>
      <c r="B3017" s="274" t="s">
        <v>3942</v>
      </c>
    </row>
    <row r="3018" spans="1:2">
      <c r="A3018" s="271">
        <v>9302743</v>
      </c>
      <c r="B3018" s="274" t="s">
        <v>3943</v>
      </c>
    </row>
    <row r="3019" spans="1:2">
      <c r="A3019" s="271">
        <v>9302744</v>
      </c>
      <c r="B3019" s="274" t="s">
        <v>3944</v>
      </c>
    </row>
    <row r="3020" spans="1:2">
      <c r="A3020" s="271">
        <v>9302745</v>
      </c>
      <c r="B3020" s="274" t="s">
        <v>3945</v>
      </c>
    </row>
    <row r="3021" spans="1:2">
      <c r="A3021" s="271">
        <v>9302746</v>
      </c>
      <c r="B3021" s="274" t="s">
        <v>3946</v>
      </c>
    </row>
    <row r="3022" spans="1:2">
      <c r="A3022" s="271">
        <v>9302747</v>
      </c>
      <c r="B3022" s="274" t="s">
        <v>3947</v>
      </c>
    </row>
    <row r="3023" spans="1:2">
      <c r="A3023" s="271">
        <v>9302748</v>
      </c>
      <c r="B3023" s="274" t="s">
        <v>3948</v>
      </c>
    </row>
    <row r="3024" spans="1:2">
      <c r="A3024" s="271">
        <v>9302749</v>
      </c>
      <c r="B3024" s="274" t="s">
        <v>3949</v>
      </c>
    </row>
    <row r="3025" spans="1:2">
      <c r="A3025" s="271">
        <v>9302750</v>
      </c>
      <c r="B3025" s="274" t="s">
        <v>3950</v>
      </c>
    </row>
    <row r="3026" spans="1:2">
      <c r="A3026" s="271">
        <v>9302751</v>
      </c>
      <c r="B3026" s="274" t="s">
        <v>3951</v>
      </c>
    </row>
    <row r="3027" spans="1:2">
      <c r="A3027" s="271">
        <v>9302752</v>
      </c>
      <c r="B3027" s="274" t="s">
        <v>3952</v>
      </c>
    </row>
    <row r="3028" spans="1:2">
      <c r="A3028" s="271">
        <v>9302753</v>
      </c>
      <c r="B3028" s="274" t="s">
        <v>3953</v>
      </c>
    </row>
    <row r="3029" spans="1:2">
      <c r="A3029" s="271">
        <v>9302754</v>
      </c>
      <c r="B3029" s="274" t="s">
        <v>3954</v>
      </c>
    </row>
    <row r="3030" spans="1:2">
      <c r="A3030" s="271">
        <v>9302755</v>
      </c>
      <c r="B3030" s="274" t="s">
        <v>3955</v>
      </c>
    </row>
    <row r="3031" spans="1:2">
      <c r="A3031" s="271">
        <v>9302756</v>
      </c>
      <c r="B3031" s="274" t="s">
        <v>3956</v>
      </c>
    </row>
    <row r="3032" spans="1:2">
      <c r="A3032" s="271">
        <v>9302757</v>
      </c>
      <c r="B3032" s="274" t="s">
        <v>3957</v>
      </c>
    </row>
    <row r="3033" spans="1:2">
      <c r="A3033" s="271">
        <v>9302758</v>
      </c>
      <c r="B3033" s="274" t="s">
        <v>3958</v>
      </c>
    </row>
    <row r="3034" spans="1:2">
      <c r="A3034" s="271">
        <v>9302759</v>
      </c>
      <c r="B3034" s="274" t="s">
        <v>3959</v>
      </c>
    </row>
    <row r="3035" spans="1:2">
      <c r="A3035" s="271">
        <v>9302760</v>
      </c>
      <c r="B3035" s="274" t="s">
        <v>3960</v>
      </c>
    </row>
    <row r="3036" spans="1:2">
      <c r="A3036" s="271">
        <v>9302761</v>
      </c>
      <c r="B3036" s="274" t="s">
        <v>3961</v>
      </c>
    </row>
    <row r="3037" spans="1:2">
      <c r="A3037" s="271">
        <v>9302762</v>
      </c>
      <c r="B3037" s="274" t="s">
        <v>3962</v>
      </c>
    </row>
    <row r="3038" spans="1:2">
      <c r="A3038" s="271">
        <v>9302763</v>
      </c>
      <c r="B3038" s="274" t="s">
        <v>3963</v>
      </c>
    </row>
    <row r="3039" spans="1:2">
      <c r="A3039" s="271">
        <v>9302764</v>
      </c>
      <c r="B3039" s="274" t="s">
        <v>3964</v>
      </c>
    </row>
    <row r="3040" spans="1:2">
      <c r="A3040" s="271">
        <v>9302765</v>
      </c>
      <c r="B3040" s="274" t="s">
        <v>3965</v>
      </c>
    </row>
    <row r="3041" spans="1:2">
      <c r="A3041" s="271">
        <v>9302766</v>
      </c>
      <c r="B3041" s="274" t="s">
        <v>3966</v>
      </c>
    </row>
    <row r="3042" spans="1:2">
      <c r="A3042" s="271">
        <v>9302767</v>
      </c>
      <c r="B3042" s="274" t="s">
        <v>3967</v>
      </c>
    </row>
    <row r="3043" spans="1:2">
      <c r="A3043" s="271">
        <v>9302768</v>
      </c>
      <c r="B3043" s="274" t="s">
        <v>3968</v>
      </c>
    </row>
    <row r="3044" spans="1:2">
      <c r="A3044" s="271">
        <v>9302769</v>
      </c>
      <c r="B3044" s="274" t="s">
        <v>3969</v>
      </c>
    </row>
    <row r="3045" spans="1:2">
      <c r="A3045" s="271">
        <v>9302770</v>
      </c>
      <c r="B3045" s="274" t="s">
        <v>3970</v>
      </c>
    </row>
    <row r="3046" spans="1:2">
      <c r="A3046" s="271">
        <v>9302771</v>
      </c>
      <c r="B3046" s="274" t="s">
        <v>3971</v>
      </c>
    </row>
    <row r="3047" spans="1:2">
      <c r="A3047" s="271">
        <v>9302772</v>
      </c>
      <c r="B3047" s="274" t="s">
        <v>3972</v>
      </c>
    </row>
    <row r="3048" spans="1:2">
      <c r="A3048" s="271">
        <v>9302773</v>
      </c>
      <c r="B3048" s="274" t="s">
        <v>3973</v>
      </c>
    </row>
    <row r="3049" spans="1:2">
      <c r="A3049" s="271">
        <v>9302774</v>
      </c>
      <c r="B3049" s="274" t="s">
        <v>3974</v>
      </c>
    </row>
    <row r="3050" spans="1:2">
      <c r="A3050" s="271">
        <v>9302775</v>
      </c>
      <c r="B3050" s="274" t="s">
        <v>3975</v>
      </c>
    </row>
    <row r="3051" spans="1:2">
      <c r="A3051" s="271">
        <v>9302776</v>
      </c>
      <c r="B3051" s="274" t="s">
        <v>3976</v>
      </c>
    </row>
    <row r="3052" spans="1:2">
      <c r="A3052" s="271">
        <v>9302777</v>
      </c>
      <c r="B3052" s="274" t="s">
        <v>3977</v>
      </c>
    </row>
    <row r="3053" spans="1:2">
      <c r="A3053" s="271">
        <v>9302778</v>
      </c>
      <c r="B3053" s="274" t="s">
        <v>3978</v>
      </c>
    </row>
    <row r="3054" spans="1:2">
      <c r="A3054" s="271">
        <v>9302779</v>
      </c>
      <c r="B3054" s="274" t="s">
        <v>3979</v>
      </c>
    </row>
    <row r="3055" spans="1:2">
      <c r="A3055" s="271">
        <v>9302780</v>
      </c>
      <c r="B3055" s="274" t="s">
        <v>3980</v>
      </c>
    </row>
    <row r="3056" spans="1:2">
      <c r="A3056" s="271">
        <v>9302781</v>
      </c>
      <c r="B3056" s="274" t="s">
        <v>3981</v>
      </c>
    </row>
    <row r="3057" spans="1:2">
      <c r="A3057" s="271">
        <v>9302782</v>
      </c>
      <c r="B3057" s="274" t="s">
        <v>3982</v>
      </c>
    </row>
    <row r="3058" spans="1:2">
      <c r="A3058" s="271">
        <v>9302783</v>
      </c>
      <c r="B3058" s="274" t="s">
        <v>3983</v>
      </c>
    </row>
    <row r="3059" spans="1:2">
      <c r="A3059" s="271">
        <v>9302784</v>
      </c>
      <c r="B3059" s="274" t="s">
        <v>3984</v>
      </c>
    </row>
    <row r="3060" spans="1:2">
      <c r="A3060" s="271">
        <v>9302785</v>
      </c>
      <c r="B3060" s="274" t="s">
        <v>3985</v>
      </c>
    </row>
    <row r="3061" spans="1:2">
      <c r="A3061" s="271">
        <v>9302786</v>
      </c>
      <c r="B3061" s="274" t="s">
        <v>3986</v>
      </c>
    </row>
    <row r="3062" spans="1:2">
      <c r="A3062" s="271">
        <v>9183282</v>
      </c>
      <c r="B3062" s="274" t="s">
        <v>3277</v>
      </c>
    </row>
    <row r="3063" spans="1:2">
      <c r="A3063" s="271">
        <v>9183283</v>
      </c>
      <c r="B3063" s="274" t="s">
        <v>3278</v>
      </c>
    </row>
    <row r="3064" spans="1:2">
      <c r="A3064" s="271">
        <v>9183284</v>
      </c>
      <c r="B3064" s="274" t="s">
        <v>3279</v>
      </c>
    </row>
    <row r="3065" spans="1:2">
      <c r="A3065" s="271">
        <v>9183285</v>
      </c>
      <c r="B3065" s="274" t="s">
        <v>729</v>
      </c>
    </row>
    <row r="3066" spans="1:2">
      <c r="A3066" s="271">
        <v>9183287</v>
      </c>
      <c r="B3066" s="274" t="s">
        <v>730</v>
      </c>
    </row>
    <row r="3067" spans="1:2">
      <c r="A3067" s="271">
        <v>9183288</v>
      </c>
      <c r="B3067" s="274" t="s">
        <v>3280</v>
      </c>
    </row>
    <row r="3068" spans="1:2">
      <c r="A3068" s="271">
        <v>9183289</v>
      </c>
      <c r="B3068" s="274" t="s">
        <v>3281</v>
      </c>
    </row>
    <row r="3069" spans="1:2">
      <c r="A3069" s="271">
        <v>9134975</v>
      </c>
      <c r="B3069" s="274" t="s">
        <v>731</v>
      </c>
    </row>
    <row r="3070" spans="1:2">
      <c r="A3070" s="271">
        <v>9134976</v>
      </c>
      <c r="B3070" s="274" t="s">
        <v>732</v>
      </c>
    </row>
    <row r="3071" spans="1:2">
      <c r="A3071" s="271">
        <v>9134977</v>
      </c>
      <c r="B3071" s="274" t="s">
        <v>733</v>
      </c>
    </row>
    <row r="3072" spans="1:2">
      <c r="A3072" s="271">
        <v>9134979</v>
      </c>
      <c r="B3072" s="274" t="s">
        <v>734</v>
      </c>
    </row>
    <row r="3073" spans="1:2">
      <c r="A3073" s="271">
        <v>9134980</v>
      </c>
      <c r="B3073" s="274" t="s">
        <v>735</v>
      </c>
    </row>
    <row r="3074" spans="1:2">
      <c r="A3074" s="271">
        <v>9134992</v>
      </c>
      <c r="B3074" s="274" t="s">
        <v>736</v>
      </c>
    </row>
    <row r="3075" spans="1:2">
      <c r="A3075" s="271">
        <v>9134993</v>
      </c>
      <c r="B3075" s="274" t="s">
        <v>737</v>
      </c>
    </row>
    <row r="3076" spans="1:2">
      <c r="A3076" s="271">
        <v>9134994</v>
      </c>
      <c r="B3076" s="274" t="s">
        <v>738</v>
      </c>
    </row>
    <row r="3077" spans="1:2">
      <c r="A3077" s="271">
        <v>9134995</v>
      </c>
      <c r="B3077" s="274" t="s">
        <v>3282</v>
      </c>
    </row>
    <row r="3078" spans="1:2">
      <c r="A3078" s="271">
        <v>9204203</v>
      </c>
      <c r="B3078" s="274" t="s">
        <v>3283</v>
      </c>
    </row>
    <row r="3079" spans="1:2">
      <c r="A3079" s="271">
        <v>9204200</v>
      </c>
      <c r="B3079" s="274" t="s">
        <v>3284</v>
      </c>
    </row>
    <row r="3080" spans="1:2">
      <c r="A3080" s="272">
        <v>9183293</v>
      </c>
      <c r="B3080" s="274" t="s">
        <v>768</v>
      </c>
    </row>
    <row r="3081" spans="1:2">
      <c r="A3081" s="272">
        <v>9183295</v>
      </c>
      <c r="B3081" s="274" t="s">
        <v>769</v>
      </c>
    </row>
    <row r="3082" spans="1:2">
      <c r="A3082" s="271">
        <v>9135013</v>
      </c>
      <c r="B3082" s="274" t="s">
        <v>770</v>
      </c>
    </row>
    <row r="3083" spans="1:2">
      <c r="A3083" s="272">
        <v>9135014</v>
      </c>
      <c r="B3083" s="274" t="s">
        <v>771</v>
      </c>
    </row>
    <row r="3084" spans="1:2">
      <c r="A3084" s="272">
        <v>9135015</v>
      </c>
      <c r="B3084" s="274" t="s">
        <v>772</v>
      </c>
    </row>
    <row r="3085" spans="1:2">
      <c r="A3085" s="271">
        <v>9135016</v>
      </c>
      <c r="B3085" s="274" t="s">
        <v>773</v>
      </c>
    </row>
    <row r="3086" spans="1:2">
      <c r="A3086" s="272">
        <v>9135017</v>
      </c>
      <c r="B3086" s="274" t="s">
        <v>774</v>
      </c>
    </row>
    <row r="3087" spans="1:2">
      <c r="A3087" s="272">
        <v>9135019</v>
      </c>
      <c r="B3087" s="274" t="s">
        <v>775</v>
      </c>
    </row>
    <row r="3088" spans="1:2">
      <c r="A3088" s="271">
        <v>9135020</v>
      </c>
      <c r="B3088" s="274" t="s">
        <v>776</v>
      </c>
    </row>
    <row r="3089" spans="1:2">
      <c r="A3089" s="272">
        <v>9135031</v>
      </c>
      <c r="B3089" s="274" t="s">
        <v>777</v>
      </c>
    </row>
    <row r="3090" spans="1:2">
      <c r="A3090" s="272">
        <v>9135032</v>
      </c>
      <c r="B3090" s="274" t="s">
        <v>3336</v>
      </c>
    </row>
    <row r="3091" spans="1:2">
      <c r="A3091" s="272">
        <v>9204230</v>
      </c>
      <c r="B3091" s="274" t="s">
        <v>3337</v>
      </c>
    </row>
    <row r="3092" spans="1:2">
      <c r="A3092" s="272">
        <v>9204201</v>
      </c>
      <c r="B3092" s="274" t="s">
        <v>3338</v>
      </c>
    </row>
    <row r="3093" spans="1:2">
      <c r="A3093" s="272">
        <v>9183320</v>
      </c>
      <c r="B3093" s="274" t="s">
        <v>3527</v>
      </c>
    </row>
    <row r="3094" spans="1:2">
      <c r="A3094" s="272">
        <v>9183323</v>
      </c>
      <c r="B3094" s="274" t="s">
        <v>3528</v>
      </c>
    </row>
    <row r="3095" spans="1:2">
      <c r="A3095" s="272">
        <v>9183326</v>
      </c>
      <c r="B3095" s="274" t="s">
        <v>807</v>
      </c>
    </row>
    <row r="3096" spans="1:2">
      <c r="A3096" s="272">
        <v>9183327</v>
      </c>
      <c r="B3096" s="274" t="s">
        <v>808</v>
      </c>
    </row>
    <row r="3097" spans="1:2">
      <c r="A3097" s="272">
        <v>9183328</v>
      </c>
      <c r="B3097" s="274" t="s">
        <v>809</v>
      </c>
    </row>
    <row r="3098" spans="1:2">
      <c r="A3098" s="271">
        <v>9183329</v>
      </c>
      <c r="B3098" s="274" t="s">
        <v>810</v>
      </c>
    </row>
    <row r="3099" spans="1:2">
      <c r="A3099" s="272">
        <v>9183330</v>
      </c>
      <c r="B3099" s="274" t="s">
        <v>811</v>
      </c>
    </row>
    <row r="3100" spans="1:2">
      <c r="A3100" s="272">
        <v>9183332</v>
      </c>
      <c r="B3100" s="274" t="s">
        <v>812</v>
      </c>
    </row>
    <row r="3101" spans="1:2">
      <c r="A3101" s="272">
        <v>9183333</v>
      </c>
      <c r="B3101" s="274" t="s">
        <v>813</v>
      </c>
    </row>
    <row r="3102" spans="1:2">
      <c r="A3102" s="272">
        <v>9183334</v>
      </c>
      <c r="B3102" s="274" t="s">
        <v>814</v>
      </c>
    </row>
    <row r="3103" spans="1:2">
      <c r="A3103" s="272">
        <v>9183335</v>
      </c>
      <c r="B3103" s="274" t="s">
        <v>815</v>
      </c>
    </row>
    <row r="3104" spans="1:2">
      <c r="A3104" s="272">
        <v>9194884</v>
      </c>
      <c r="B3104" s="274" t="s">
        <v>1321</v>
      </c>
    </row>
    <row r="3105" spans="1:2">
      <c r="A3105" s="272">
        <v>9194885</v>
      </c>
      <c r="B3105" s="274" t="s">
        <v>1322</v>
      </c>
    </row>
    <row r="3106" spans="1:2">
      <c r="A3106" s="272">
        <v>9194886</v>
      </c>
      <c r="B3106" s="274" t="s">
        <v>1323</v>
      </c>
    </row>
    <row r="3107" spans="1:2">
      <c r="A3107" s="272">
        <v>9194887</v>
      </c>
      <c r="B3107" s="274" t="s">
        <v>1324</v>
      </c>
    </row>
    <row r="3108" spans="1:2">
      <c r="A3108" s="272">
        <v>9194888</v>
      </c>
      <c r="B3108" s="274" t="s">
        <v>1325</v>
      </c>
    </row>
    <row r="3109" spans="1:2">
      <c r="A3109" s="272">
        <v>9194889</v>
      </c>
      <c r="B3109" s="274" t="s">
        <v>1326</v>
      </c>
    </row>
    <row r="3110" spans="1:2">
      <c r="A3110" s="272">
        <v>9194891</v>
      </c>
      <c r="B3110" s="274" t="s">
        <v>1327</v>
      </c>
    </row>
    <row r="3111" spans="1:2">
      <c r="A3111" s="272">
        <v>9194892</v>
      </c>
      <c r="B3111" s="274" t="s">
        <v>1328</v>
      </c>
    </row>
    <row r="3112" spans="1:2">
      <c r="A3112" s="272">
        <v>9194893</v>
      </c>
      <c r="B3112" s="274" t="s">
        <v>1329</v>
      </c>
    </row>
    <row r="3113" spans="1:2">
      <c r="A3113" s="272">
        <v>9194894</v>
      </c>
      <c r="B3113" s="274" t="s">
        <v>1330</v>
      </c>
    </row>
    <row r="3114" spans="1:2">
      <c r="A3114" s="272">
        <v>9204229</v>
      </c>
      <c r="B3114" s="274" t="s">
        <v>1331</v>
      </c>
    </row>
    <row r="3115" spans="1:2">
      <c r="A3115" s="272">
        <v>9005931</v>
      </c>
      <c r="B3115" s="274" t="s">
        <v>1332</v>
      </c>
    </row>
    <row r="3116" spans="1:2">
      <c r="A3116" s="272">
        <v>9194895</v>
      </c>
      <c r="B3116" s="274" t="s">
        <v>1347</v>
      </c>
    </row>
    <row r="3117" spans="1:2">
      <c r="A3117" s="272">
        <v>9194896</v>
      </c>
      <c r="B3117" s="274" t="s">
        <v>1348</v>
      </c>
    </row>
    <row r="3118" spans="1:2">
      <c r="A3118" s="272">
        <v>9194897</v>
      </c>
      <c r="B3118" s="274" t="s">
        <v>1349</v>
      </c>
    </row>
    <row r="3119" spans="1:2">
      <c r="A3119" s="272">
        <v>9194898</v>
      </c>
      <c r="B3119" s="274" t="s">
        <v>1350</v>
      </c>
    </row>
    <row r="3120" spans="1:2">
      <c r="A3120" s="272">
        <v>9194899</v>
      </c>
      <c r="B3120" s="274" t="s">
        <v>1351</v>
      </c>
    </row>
    <row r="3121" spans="1:2">
      <c r="A3121" s="272">
        <v>9194900</v>
      </c>
      <c r="B3121" s="274" t="s">
        <v>1352</v>
      </c>
    </row>
    <row r="3122" spans="1:2">
      <c r="A3122" s="272">
        <v>9194902</v>
      </c>
      <c r="B3122" s="274" t="s">
        <v>1353</v>
      </c>
    </row>
    <row r="3123" spans="1:2">
      <c r="A3123" s="272">
        <v>9194903</v>
      </c>
      <c r="B3123" s="274" t="s">
        <v>1354</v>
      </c>
    </row>
    <row r="3124" spans="1:2">
      <c r="A3124" s="272">
        <v>9194904</v>
      </c>
      <c r="B3124" s="274" t="s">
        <v>1355</v>
      </c>
    </row>
    <row r="3125" spans="1:2">
      <c r="A3125" s="272">
        <v>9194905</v>
      </c>
      <c r="B3125" s="274" t="s">
        <v>3600</v>
      </c>
    </row>
    <row r="3126" spans="1:2">
      <c r="A3126" s="272">
        <v>9194906</v>
      </c>
      <c r="B3126" s="274" t="s">
        <v>1369</v>
      </c>
    </row>
    <row r="3127" spans="1:2">
      <c r="A3127" s="272">
        <v>9194907</v>
      </c>
      <c r="B3127" s="274" t="s">
        <v>1370</v>
      </c>
    </row>
    <row r="3128" spans="1:2">
      <c r="A3128" s="272">
        <v>9194908</v>
      </c>
      <c r="B3128" s="274" t="s">
        <v>1371</v>
      </c>
    </row>
    <row r="3129" spans="1:2">
      <c r="A3129" s="272">
        <v>9194909</v>
      </c>
      <c r="B3129" s="274" t="s">
        <v>1372</v>
      </c>
    </row>
    <row r="3130" spans="1:2">
      <c r="A3130" s="272">
        <v>9194910</v>
      </c>
      <c r="B3130" s="274" t="s">
        <v>1373</v>
      </c>
    </row>
    <row r="3131" spans="1:2">
      <c r="A3131" s="272">
        <v>9194911</v>
      </c>
      <c r="B3131" s="274" t="s">
        <v>1374</v>
      </c>
    </row>
    <row r="3132" spans="1:2">
      <c r="A3132" s="272">
        <v>9194913</v>
      </c>
      <c r="B3132" s="274" t="s">
        <v>1375</v>
      </c>
    </row>
    <row r="3133" spans="1:2">
      <c r="A3133" s="272">
        <v>9194914</v>
      </c>
      <c r="B3133" s="274" t="s">
        <v>1376</v>
      </c>
    </row>
    <row r="3134" spans="1:2">
      <c r="A3134" s="271">
        <v>9194915</v>
      </c>
      <c r="B3134" s="274" t="s">
        <v>1377</v>
      </c>
    </row>
    <row r="3135" spans="1:2">
      <c r="A3135" s="271">
        <v>9194916</v>
      </c>
      <c r="B3135" s="274" t="s">
        <v>3606</v>
      </c>
    </row>
    <row r="3136" spans="1:2">
      <c r="A3136" s="271">
        <v>9278291</v>
      </c>
      <c r="B3136" s="274" t="s">
        <v>3987</v>
      </c>
    </row>
    <row r="3137" spans="1:2">
      <c r="A3137" s="271">
        <v>9278292</v>
      </c>
      <c r="B3137" s="274" t="s">
        <v>3988</v>
      </c>
    </row>
    <row r="3138" spans="1:2">
      <c r="A3138" s="271">
        <v>9278303</v>
      </c>
      <c r="B3138" s="274" t="s">
        <v>3989</v>
      </c>
    </row>
    <row r="3139" spans="1:2">
      <c r="A3139" s="271">
        <v>9278293</v>
      </c>
      <c r="B3139" s="274" t="s">
        <v>3990</v>
      </c>
    </row>
    <row r="3140" spans="1:2">
      <c r="A3140" s="271">
        <v>9278294</v>
      </c>
      <c r="B3140" s="274" t="s">
        <v>3991</v>
      </c>
    </row>
    <row r="3141" spans="1:2">
      <c r="A3141" s="271">
        <v>9278304</v>
      </c>
      <c r="B3141" s="274" t="s">
        <v>3992</v>
      </c>
    </row>
    <row r="3142" spans="1:2">
      <c r="A3142" s="271">
        <v>9278302</v>
      </c>
      <c r="B3142" s="274" t="s">
        <v>3993</v>
      </c>
    </row>
    <row r="3143" spans="1:2">
      <c r="A3143" s="271">
        <v>9278301</v>
      </c>
      <c r="B3143" s="274" t="s">
        <v>3994</v>
      </c>
    </row>
    <row r="3144" spans="1:2">
      <c r="A3144" s="271">
        <v>9278308</v>
      </c>
      <c r="B3144" s="274" t="s">
        <v>3995</v>
      </c>
    </row>
    <row r="3145" spans="1:2">
      <c r="A3145" s="271">
        <v>9316553</v>
      </c>
      <c r="B3145" s="274" t="s">
        <v>4631</v>
      </c>
    </row>
    <row r="3146" spans="1:2">
      <c r="A3146" s="271">
        <v>9316554</v>
      </c>
      <c r="B3146" s="274" t="s">
        <v>4632</v>
      </c>
    </row>
    <row r="3147" spans="1:2">
      <c r="A3147" s="271">
        <v>9316555</v>
      </c>
      <c r="B3147" s="274" t="s">
        <v>4633</v>
      </c>
    </row>
    <row r="3148" spans="1:2">
      <c r="A3148" s="271">
        <v>9316557</v>
      </c>
      <c r="B3148" s="274" t="s">
        <v>4634</v>
      </c>
    </row>
    <row r="3149" spans="1:2">
      <c r="A3149" s="271">
        <v>9316558</v>
      </c>
      <c r="B3149" s="274" t="s">
        <v>4635</v>
      </c>
    </row>
    <row r="3150" spans="1:2">
      <c r="A3150" s="271">
        <v>9316559</v>
      </c>
      <c r="B3150" s="274" t="s">
        <v>4636</v>
      </c>
    </row>
    <row r="3151" spans="1:2">
      <c r="A3151" s="271">
        <v>9316560</v>
      </c>
      <c r="B3151" s="274" t="s">
        <v>4637</v>
      </c>
    </row>
    <row r="3152" spans="1:2">
      <c r="A3152" s="271">
        <v>9278313</v>
      </c>
      <c r="B3152" s="274" t="s">
        <v>4272</v>
      </c>
    </row>
    <row r="3153" spans="1:2">
      <c r="A3153" s="271">
        <v>9279203</v>
      </c>
      <c r="B3153" s="274" t="s">
        <v>4273</v>
      </c>
    </row>
    <row r="3154" spans="1:2">
      <c r="A3154" s="271">
        <v>9278314</v>
      </c>
      <c r="B3154" s="274" t="s">
        <v>4274</v>
      </c>
    </row>
    <row r="3155" spans="1:2">
      <c r="A3155" s="271">
        <v>9278312</v>
      </c>
      <c r="B3155" s="274" t="s">
        <v>3996</v>
      </c>
    </row>
    <row r="3156" spans="1:2">
      <c r="A3156" s="271">
        <v>9278295</v>
      </c>
      <c r="B3156" s="274" t="s">
        <v>4638</v>
      </c>
    </row>
    <row r="3157" spans="1:2">
      <c r="A3157" s="271">
        <v>9283423</v>
      </c>
      <c r="B3157" s="274" t="s">
        <v>4275</v>
      </c>
    </row>
    <row r="3158" spans="1:2">
      <c r="A3158" s="271">
        <v>9283426</v>
      </c>
      <c r="B3158" s="274" t="s">
        <v>4276</v>
      </c>
    </row>
    <row r="3159" spans="1:2">
      <c r="A3159" s="271">
        <v>9308347</v>
      </c>
      <c r="B3159" s="274" t="s">
        <v>4277</v>
      </c>
    </row>
    <row r="3160" spans="1:2">
      <c r="A3160" s="271">
        <v>9278297</v>
      </c>
      <c r="B3160" s="274" t="s">
        <v>4639</v>
      </c>
    </row>
    <row r="3161" spans="1:2">
      <c r="A3161" s="271">
        <v>9283424</v>
      </c>
      <c r="B3161" s="274" t="s">
        <v>4278</v>
      </c>
    </row>
    <row r="3162" spans="1:2">
      <c r="A3162" s="271">
        <v>9283413</v>
      </c>
      <c r="B3162" s="274" t="s">
        <v>4279</v>
      </c>
    </row>
    <row r="3163" spans="1:2">
      <c r="A3163" s="271">
        <v>9308346</v>
      </c>
      <c r="B3163" s="274" t="s">
        <v>4280</v>
      </c>
    </row>
    <row r="3164" spans="1:2">
      <c r="A3164" s="271">
        <v>9278299</v>
      </c>
      <c r="B3164" s="274" t="s">
        <v>4640</v>
      </c>
    </row>
    <row r="3165" spans="1:2">
      <c r="A3165" s="271">
        <v>9278300</v>
      </c>
      <c r="B3165" s="274" t="s">
        <v>4641</v>
      </c>
    </row>
    <row r="3166" spans="1:2">
      <c r="A3166" s="271">
        <v>9283425</v>
      </c>
      <c r="B3166" s="274" t="s">
        <v>4281</v>
      </c>
    </row>
    <row r="3167" spans="1:2">
      <c r="A3167" s="271">
        <v>9283414</v>
      </c>
      <c r="B3167" s="274" t="s">
        <v>4282</v>
      </c>
    </row>
    <row r="3168" spans="1:2">
      <c r="A3168" s="271">
        <v>9308348</v>
      </c>
      <c r="B3168" s="274" t="s">
        <v>4283</v>
      </c>
    </row>
    <row r="3169" spans="1:2">
      <c r="A3169" s="271">
        <v>9278315</v>
      </c>
      <c r="B3169" s="274" t="s">
        <v>3997</v>
      </c>
    </row>
    <row r="3170" spans="1:2">
      <c r="A3170" s="271">
        <v>9278316</v>
      </c>
      <c r="B3170" s="274" t="s">
        <v>3998</v>
      </c>
    </row>
    <row r="3171" spans="1:2">
      <c r="A3171" s="271">
        <v>9278317</v>
      </c>
      <c r="B3171" s="274" t="s">
        <v>3999</v>
      </c>
    </row>
    <row r="3172" spans="1:2">
      <c r="A3172" s="271">
        <v>9278331</v>
      </c>
      <c r="B3172" s="274" t="s">
        <v>4000</v>
      </c>
    </row>
    <row r="3173" spans="1:2">
      <c r="A3173" s="271">
        <v>9278332</v>
      </c>
      <c r="B3173" s="274" t="s">
        <v>4001</v>
      </c>
    </row>
    <row r="3174" spans="1:2">
      <c r="A3174" s="271">
        <v>9278333</v>
      </c>
      <c r="B3174" s="274" t="s">
        <v>4002</v>
      </c>
    </row>
    <row r="3175" spans="1:2">
      <c r="A3175" s="271">
        <v>9278318</v>
      </c>
      <c r="B3175" s="274" t="s">
        <v>4003</v>
      </c>
    </row>
    <row r="3176" spans="1:2">
      <c r="A3176" s="271">
        <v>9278319</v>
      </c>
      <c r="B3176" s="274" t="s">
        <v>4004</v>
      </c>
    </row>
    <row r="3177" spans="1:2">
      <c r="A3177" s="271">
        <v>9278320</v>
      </c>
      <c r="B3177" s="274" t="s">
        <v>4005</v>
      </c>
    </row>
    <row r="3178" spans="1:2">
      <c r="A3178" s="271">
        <v>9288441</v>
      </c>
      <c r="B3178" s="274" t="s">
        <v>4006</v>
      </c>
    </row>
    <row r="3179" spans="1:2">
      <c r="A3179" s="271">
        <v>9288442</v>
      </c>
      <c r="B3179" s="274" t="s">
        <v>4007</v>
      </c>
    </row>
    <row r="3180" spans="1:2">
      <c r="A3180" s="271">
        <v>9288443</v>
      </c>
      <c r="B3180" s="274" t="s">
        <v>4008</v>
      </c>
    </row>
    <row r="3181" spans="1:2">
      <c r="A3181" s="271">
        <v>9288444</v>
      </c>
      <c r="B3181" s="274" t="s">
        <v>4009</v>
      </c>
    </row>
    <row r="3182" spans="1:2">
      <c r="A3182" s="271">
        <v>9288445</v>
      </c>
      <c r="B3182" s="274" t="s">
        <v>4010</v>
      </c>
    </row>
    <row r="3183" spans="1:2">
      <c r="A3183" s="271">
        <v>9288446</v>
      </c>
      <c r="B3183" s="274" t="s">
        <v>4011</v>
      </c>
    </row>
    <row r="3184" spans="1:2">
      <c r="A3184" s="271">
        <v>9203466</v>
      </c>
      <c r="B3184" s="274" t="s">
        <v>2972</v>
      </c>
    </row>
    <row r="3185" spans="1:2">
      <c r="A3185" s="271">
        <v>9203469</v>
      </c>
      <c r="B3185" s="274" t="s">
        <v>747</v>
      </c>
    </row>
    <row r="3186" spans="1:2">
      <c r="A3186" s="271">
        <v>9203465</v>
      </c>
      <c r="B3186" s="274" t="s">
        <v>786</v>
      </c>
    </row>
    <row r="3187" spans="1:2">
      <c r="A3187" s="271">
        <v>9203468</v>
      </c>
      <c r="B3187" s="274" t="s">
        <v>785</v>
      </c>
    </row>
    <row r="3188" spans="1:2">
      <c r="A3188" s="271">
        <v>9203254</v>
      </c>
      <c r="B3188" s="274" t="s">
        <v>816</v>
      </c>
    </row>
    <row r="3189" spans="1:2">
      <c r="A3189" s="271">
        <v>9203467</v>
      </c>
      <c r="B3189" s="274" t="s">
        <v>817</v>
      </c>
    </row>
    <row r="3190" spans="1:2">
      <c r="A3190" s="271">
        <v>9139148</v>
      </c>
      <c r="B3190" s="274" t="s">
        <v>748</v>
      </c>
    </row>
    <row r="3191" spans="1:2">
      <c r="A3191" s="271">
        <v>9139149</v>
      </c>
      <c r="B3191" s="274" t="s">
        <v>749</v>
      </c>
    </row>
    <row r="3192" spans="1:2">
      <c r="A3192" s="271">
        <v>9139172</v>
      </c>
      <c r="B3192" s="274" t="s">
        <v>750</v>
      </c>
    </row>
    <row r="3193" spans="1:2">
      <c r="A3193" s="272">
        <v>9139173</v>
      </c>
      <c r="B3193" s="274" t="s">
        <v>751</v>
      </c>
    </row>
    <row r="3194" spans="1:2">
      <c r="A3194" s="272">
        <v>9139174</v>
      </c>
      <c r="B3194" s="274" t="s">
        <v>752</v>
      </c>
    </row>
    <row r="3195" spans="1:2">
      <c r="A3195" s="272">
        <v>9139176</v>
      </c>
      <c r="B3195" s="274" t="s">
        <v>753</v>
      </c>
    </row>
    <row r="3196" spans="1:2">
      <c r="A3196" s="272">
        <v>9139177</v>
      </c>
      <c r="B3196" s="274" t="s">
        <v>754</v>
      </c>
    </row>
    <row r="3197" spans="1:2">
      <c r="A3197" s="272">
        <v>9139152</v>
      </c>
      <c r="B3197" s="274" t="s">
        <v>755</v>
      </c>
    </row>
    <row r="3198" spans="1:2">
      <c r="A3198" s="272">
        <v>9139153</v>
      </c>
      <c r="B3198" s="274" t="s">
        <v>756</v>
      </c>
    </row>
    <row r="3199" spans="1:2">
      <c r="A3199" s="272">
        <v>9139154</v>
      </c>
      <c r="B3199" s="274" t="s">
        <v>757</v>
      </c>
    </row>
    <row r="3200" spans="1:2">
      <c r="A3200" s="272">
        <v>9139155</v>
      </c>
      <c r="B3200" s="274" t="s">
        <v>758</v>
      </c>
    </row>
    <row r="3201" spans="1:2">
      <c r="A3201" s="272">
        <v>9182225</v>
      </c>
      <c r="B3201" s="274" t="s">
        <v>759</v>
      </c>
    </row>
    <row r="3202" spans="1:2">
      <c r="A3202" s="271">
        <v>9139189</v>
      </c>
      <c r="B3202" s="274" t="s">
        <v>787</v>
      </c>
    </row>
    <row r="3203" spans="1:2">
      <c r="A3203" s="271">
        <v>9139190</v>
      </c>
      <c r="B3203" s="274" t="s">
        <v>788</v>
      </c>
    </row>
    <row r="3204" spans="1:2">
      <c r="A3204" s="271">
        <v>9139191</v>
      </c>
      <c r="B3204" s="274" t="s">
        <v>789</v>
      </c>
    </row>
    <row r="3205" spans="1:2">
      <c r="A3205" s="271">
        <v>9139192</v>
      </c>
      <c r="B3205" s="274" t="s">
        <v>790</v>
      </c>
    </row>
    <row r="3206" spans="1:2">
      <c r="A3206" s="271">
        <v>9139193</v>
      </c>
      <c r="B3206" s="274" t="s">
        <v>791</v>
      </c>
    </row>
    <row r="3207" spans="1:2">
      <c r="A3207" s="271">
        <v>9139194</v>
      </c>
      <c r="B3207" s="274" t="s">
        <v>792</v>
      </c>
    </row>
    <row r="3208" spans="1:2">
      <c r="A3208" s="271">
        <v>9139195</v>
      </c>
      <c r="B3208" s="274" t="s">
        <v>793</v>
      </c>
    </row>
    <row r="3209" spans="1:2">
      <c r="A3209" s="271">
        <v>9139196</v>
      </c>
      <c r="B3209" s="274" t="s">
        <v>794</v>
      </c>
    </row>
    <row r="3210" spans="1:2">
      <c r="A3210" s="271">
        <v>9139197</v>
      </c>
      <c r="B3210" s="274" t="s">
        <v>795</v>
      </c>
    </row>
    <row r="3211" spans="1:2">
      <c r="A3211" s="271">
        <v>9139198</v>
      </c>
      <c r="B3211" s="274" t="s">
        <v>796</v>
      </c>
    </row>
    <row r="3212" spans="1:2">
      <c r="A3212" s="271">
        <v>9139199</v>
      </c>
      <c r="B3212" s="274" t="s">
        <v>797</v>
      </c>
    </row>
    <row r="3213" spans="1:2">
      <c r="A3213" s="271">
        <v>9182227</v>
      </c>
      <c r="B3213" s="274" t="s">
        <v>798</v>
      </c>
    </row>
    <row r="3214" spans="1:2">
      <c r="A3214" s="271">
        <v>9139157</v>
      </c>
      <c r="B3214" s="274" t="s">
        <v>3529</v>
      </c>
    </row>
    <row r="3215" spans="1:2">
      <c r="A3215" s="271">
        <v>9139158</v>
      </c>
      <c r="B3215" s="274" t="s">
        <v>3530</v>
      </c>
    </row>
    <row r="3216" spans="1:2">
      <c r="A3216" s="271">
        <v>9139159</v>
      </c>
      <c r="B3216" s="274" t="s">
        <v>3531</v>
      </c>
    </row>
    <row r="3217" spans="1:2">
      <c r="A3217" s="271">
        <v>9139160</v>
      </c>
      <c r="B3217" s="274" t="s">
        <v>3532</v>
      </c>
    </row>
    <row r="3218" spans="1:2">
      <c r="A3218" s="271">
        <v>9139181</v>
      </c>
      <c r="B3218" s="274" t="s">
        <v>3533</v>
      </c>
    </row>
    <row r="3219" spans="1:2">
      <c r="A3219" s="271">
        <v>9139182</v>
      </c>
      <c r="B3219" s="274" t="s">
        <v>3534</v>
      </c>
    </row>
    <row r="3220" spans="1:2">
      <c r="A3220" s="271">
        <v>9139183</v>
      </c>
      <c r="B3220" s="274" t="s">
        <v>3535</v>
      </c>
    </row>
    <row r="3221" spans="1:2">
      <c r="A3221" s="271">
        <v>9139184</v>
      </c>
      <c r="B3221" s="274" t="s">
        <v>3536</v>
      </c>
    </row>
    <row r="3222" spans="1:2">
      <c r="A3222" s="271">
        <v>9139185</v>
      </c>
      <c r="B3222" s="274" t="s">
        <v>3537</v>
      </c>
    </row>
    <row r="3223" spans="1:2">
      <c r="A3223" s="271">
        <v>9139186</v>
      </c>
      <c r="B3223" s="274" t="s">
        <v>3538</v>
      </c>
    </row>
    <row r="3224" spans="1:2">
      <c r="A3224" s="271">
        <v>9139187</v>
      </c>
      <c r="B3224" s="274" t="s">
        <v>3539</v>
      </c>
    </row>
    <row r="3225" spans="1:2">
      <c r="A3225" s="271">
        <v>9194596</v>
      </c>
      <c r="B3225" s="274" t="s">
        <v>3594</v>
      </c>
    </row>
    <row r="3226" spans="1:2">
      <c r="A3226" s="271">
        <v>9194597</v>
      </c>
      <c r="B3226" s="274" t="s">
        <v>1335</v>
      </c>
    </row>
    <row r="3227" spans="1:2">
      <c r="A3227" s="271">
        <v>9194598</v>
      </c>
      <c r="B3227" s="274" t="s">
        <v>1336</v>
      </c>
    </row>
    <row r="3228" spans="1:2">
      <c r="A3228" s="271">
        <v>9211574</v>
      </c>
      <c r="B3228" s="274" t="s">
        <v>1337</v>
      </c>
    </row>
    <row r="3229" spans="1:2">
      <c r="A3229" s="271">
        <v>9194599</v>
      </c>
      <c r="B3229" s="274" t="s">
        <v>1338</v>
      </c>
    </row>
    <row r="3230" spans="1:2">
      <c r="A3230" s="271">
        <v>9211576</v>
      </c>
      <c r="B3230" s="274" t="s">
        <v>3595</v>
      </c>
    </row>
    <row r="3231" spans="1:2">
      <c r="A3231" s="271">
        <v>9194600</v>
      </c>
      <c r="B3231" s="274" t="s">
        <v>3596</v>
      </c>
    </row>
    <row r="3232" spans="1:2">
      <c r="A3232" s="272">
        <v>9194618</v>
      </c>
      <c r="B3232" s="274" t="s">
        <v>1339</v>
      </c>
    </row>
    <row r="3233" spans="1:2">
      <c r="A3233" s="272">
        <v>9194601</v>
      </c>
      <c r="B3233" s="274" t="s">
        <v>3601</v>
      </c>
    </row>
    <row r="3234" spans="1:2">
      <c r="A3234" s="272">
        <v>9194602</v>
      </c>
      <c r="B3234" s="274" t="s">
        <v>1357</v>
      </c>
    </row>
    <row r="3235" spans="1:2">
      <c r="A3235" s="272">
        <v>9194603</v>
      </c>
      <c r="B3235" s="274" t="s">
        <v>1358</v>
      </c>
    </row>
    <row r="3236" spans="1:2">
      <c r="A3236" s="272">
        <v>9211577</v>
      </c>
      <c r="B3236" s="274" t="s">
        <v>1359</v>
      </c>
    </row>
    <row r="3237" spans="1:2">
      <c r="A3237" s="272">
        <v>9194604</v>
      </c>
      <c r="B3237" s="274" t="s">
        <v>1360</v>
      </c>
    </row>
    <row r="3238" spans="1:2">
      <c r="A3238" s="272">
        <v>9211579</v>
      </c>
      <c r="B3238" s="274" t="s">
        <v>3602</v>
      </c>
    </row>
    <row r="3239" spans="1:2">
      <c r="A3239" s="272">
        <v>9194605</v>
      </c>
      <c r="B3239" s="274" t="s">
        <v>3603</v>
      </c>
    </row>
    <row r="3240" spans="1:2">
      <c r="A3240" s="272">
        <v>9194620</v>
      </c>
      <c r="B3240" s="274" t="s">
        <v>1361</v>
      </c>
    </row>
    <row r="3241" spans="1:2">
      <c r="A3241" s="272">
        <v>9194606</v>
      </c>
      <c r="B3241" s="274" t="s">
        <v>3607</v>
      </c>
    </row>
    <row r="3242" spans="1:2">
      <c r="A3242" s="272">
        <v>9194607</v>
      </c>
      <c r="B3242" s="274" t="s">
        <v>1378</v>
      </c>
    </row>
    <row r="3243" spans="1:2">
      <c r="A3243" s="272">
        <v>9194608</v>
      </c>
      <c r="B3243" s="274" t="s">
        <v>1379</v>
      </c>
    </row>
    <row r="3244" spans="1:2">
      <c r="A3244" s="271">
        <v>9211580</v>
      </c>
      <c r="B3244" s="274" t="s">
        <v>1380</v>
      </c>
    </row>
    <row r="3245" spans="1:2">
      <c r="A3245" s="271">
        <v>9194609</v>
      </c>
      <c r="B3245" s="274" t="s">
        <v>1381</v>
      </c>
    </row>
    <row r="3246" spans="1:2">
      <c r="A3246" s="271">
        <v>9211581</v>
      </c>
      <c r="B3246" s="274" t="s">
        <v>3608</v>
      </c>
    </row>
    <row r="3247" spans="1:2">
      <c r="A3247" s="271">
        <v>9194610</v>
      </c>
      <c r="B3247" s="274" t="s">
        <v>3609</v>
      </c>
    </row>
    <row r="3248" spans="1:2">
      <c r="A3248" s="271">
        <v>9194622</v>
      </c>
      <c r="B3248" s="274" t="s">
        <v>1382</v>
      </c>
    </row>
    <row r="3249" spans="1:2">
      <c r="A3249" s="271">
        <v>9182247</v>
      </c>
      <c r="B3249" s="274" t="s">
        <v>2973</v>
      </c>
    </row>
    <row r="3250" spans="1:2">
      <c r="A3250" s="272">
        <v>9182249</v>
      </c>
      <c r="B3250" s="274" t="s">
        <v>2974</v>
      </c>
    </row>
    <row r="3251" spans="1:2">
      <c r="A3251" s="271">
        <v>9182250</v>
      </c>
      <c r="B3251" s="274" t="s">
        <v>2975</v>
      </c>
    </row>
    <row r="3252" spans="1:2">
      <c r="A3252" s="271">
        <v>9278248</v>
      </c>
      <c r="B3252" s="274" t="s">
        <v>2976</v>
      </c>
    </row>
    <row r="3253" spans="1:2">
      <c r="A3253" s="272">
        <v>9230269</v>
      </c>
      <c r="B3253" s="274" t="s">
        <v>2977</v>
      </c>
    </row>
    <row r="3254" spans="1:2">
      <c r="A3254" s="272">
        <v>9230268</v>
      </c>
      <c r="B3254" s="274" t="s">
        <v>2978</v>
      </c>
    </row>
    <row r="3255" spans="1:2">
      <c r="A3255" s="272">
        <v>9278250</v>
      </c>
      <c r="B3255" s="274" t="s">
        <v>2979</v>
      </c>
    </row>
    <row r="3256" spans="1:2">
      <c r="A3256" s="272">
        <v>9182230</v>
      </c>
      <c r="B3256" s="274" t="s">
        <v>2980</v>
      </c>
    </row>
    <row r="3257" spans="1:2">
      <c r="A3257" s="272">
        <v>9278249</v>
      </c>
      <c r="B3257" s="274" t="s">
        <v>2981</v>
      </c>
    </row>
    <row r="3258" spans="1:2">
      <c r="A3258" s="272">
        <v>9182256</v>
      </c>
      <c r="B3258" s="274" t="s">
        <v>762</v>
      </c>
    </row>
    <row r="3259" spans="1:2">
      <c r="A3259" s="272">
        <v>9211067</v>
      </c>
      <c r="B3259" s="274" t="s">
        <v>763</v>
      </c>
    </row>
    <row r="3260" spans="1:2">
      <c r="A3260" s="272">
        <v>9182257</v>
      </c>
      <c r="B3260" s="274" t="s">
        <v>764</v>
      </c>
    </row>
    <row r="3261" spans="1:2">
      <c r="A3261" s="272">
        <v>9211078</v>
      </c>
      <c r="B3261" s="274" t="s">
        <v>765</v>
      </c>
    </row>
    <row r="3262" spans="1:2">
      <c r="A3262" s="272">
        <v>9182258</v>
      </c>
      <c r="B3262" s="274" t="s">
        <v>3289</v>
      </c>
    </row>
    <row r="3263" spans="1:2">
      <c r="A3263" s="272">
        <v>9182261</v>
      </c>
      <c r="B3263" s="274" t="s">
        <v>803</v>
      </c>
    </row>
    <row r="3264" spans="1:2">
      <c r="A3264" s="272">
        <v>9211652</v>
      </c>
      <c r="B3264" s="274" t="s">
        <v>804</v>
      </c>
    </row>
    <row r="3265" spans="1:2">
      <c r="A3265" s="272">
        <v>9182262</v>
      </c>
      <c r="B3265" s="274" t="s">
        <v>805</v>
      </c>
    </row>
    <row r="3266" spans="1:2">
      <c r="A3266" s="272">
        <v>9211653</v>
      </c>
      <c r="B3266" s="274" t="s">
        <v>806</v>
      </c>
    </row>
    <row r="3267" spans="1:2">
      <c r="A3267" s="271">
        <v>9182263</v>
      </c>
      <c r="B3267" s="274" t="s">
        <v>3339</v>
      </c>
    </row>
    <row r="3268" spans="1:2">
      <c r="A3268" s="271">
        <v>9182266</v>
      </c>
      <c r="B3268" s="274" t="s">
        <v>3540</v>
      </c>
    </row>
    <row r="3269" spans="1:2">
      <c r="A3269" s="271">
        <v>9211654</v>
      </c>
      <c r="B3269" s="274" t="s">
        <v>3541</v>
      </c>
    </row>
    <row r="3270" spans="1:2">
      <c r="A3270" s="271">
        <v>9182267</v>
      </c>
      <c r="B3270" s="274" t="s">
        <v>3542</v>
      </c>
    </row>
    <row r="3271" spans="1:2">
      <c r="A3271" s="271">
        <v>9211655</v>
      </c>
      <c r="B3271" s="274" t="s">
        <v>3543</v>
      </c>
    </row>
    <row r="3272" spans="1:2">
      <c r="A3272" s="271">
        <v>9182268</v>
      </c>
      <c r="B3272" s="274" t="s">
        <v>3544</v>
      </c>
    </row>
    <row r="3273" spans="1:2">
      <c r="A3273" s="271">
        <v>9194843</v>
      </c>
      <c r="B3273" s="274" t="s">
        <v>1341</v>
      </c>
    </row>
    <row r="3274" spans="1:2">
      <c r="A3274" s="271">
        <v>9194844</v>
      </c>
      <c r="B3274" s="274" t="s">
        <v>1342</v>
      </c>
    </row>
    <row r="3275" spans="1:2">
      <c r="A3275" s="271">
        <v>9194845</v>
      </c>
      <c r="B3275" s="274" t="s">
        <v>1343</v>
      </c>
    </row>
    <row r="3276" spans="1:2">
      <c r="A3276" s="271">
        <v>9194846</v>
      </c>
      <c r="B3276" s="274" t="s">
        <v>3597</v>
      </c>
    </row>
    <row r="3277" spans="1:2">
      <c r="A3277" s="271">
        <v>9194847</v>
      </c>
      <c r="B3277" s="274" t="s">
        <v>3598</v>
      </c>
    </row>
    <row r="3278" spans="1:2">
      <c r="A3278" s="271">
        <v>9194852</v>
      </c>
      <c r="B3278" s="274" t="s">
        <v>1364</v>
      </c>
    </row>
    <row r="3279" spans="1:2">
      <c r="A3279" s="271">
        <v>9194853</v>
      </c>
      <c r="B3279" s="274" t="s">
        <v>1365</v>
      </c>
    </row>
    <row r="3280" spans="1:2">
      <c r="A3280" s="271">
        <v>9194854</v>
      </c>
      <c r="B3280" s="274" t="s">
        <v>1366</v>
      </c>
    </row>
    <row r="3281" spans="1:2">
      <c r="A3281" s="271">
        <v>9194855</v>
      </c>
      <c r="B3281" s="274" t="s">
        <v>3604</v>
      </c>
    </row>
    <row r="3282" spans="1:2">
      <c r="A3282" s="271">
        <v>9194856</v>
      </c>
      <c r="B3282" s="274" t="s">
        <v>3605</v>
      </c>
    </row>
    <row r="3283" spans="1:2">
      <c r="A3283" s="271">
        <v>9194861</v>
      </c>
      <c r="B3283" s="274" t="s">
        <v>1383</v>
      </c>
    </row>
    <row r="3284" spans="1:2">
      <c r="A3284" s="271">
        <v>9194862</v>
      </c>
      <c r="B3284" s="274" t="s">
        <v>1384</v>
      </c>
    </row>
    <row r="3285" spans="1:2">
      <c r="A3285" s="271">
        <v>9194863</v>
      </c>
      <c r="B3285" s="274" t="s">
        <v>1385</v>
      </c>
    </row>
    <row r="3286" spans="1:2">
      <c r="A3286" s="271">
        <v>9194864</v>
      </c>
      <c r="B3286" s="274" t="s">
        <v>3610</v>
      </c>
    </row>
    <row r="3287" spans="1:2">
      <c r="A3287" s="271">
        <v>9194865</v>
      </c>
      <c r="B3287" s="274" t="s">
        <v>3611</v>
      </c>
    </row>
    <row r="3288" spans="1:2">
      <c r="A3288" s="271">
        <v>9278309</v>
      </c>
      <c r="B3288" s="274" t="s">
        <v>2982</v>
      </c>
    </row>
    <row r="3289" spans="1:2">
      <c r="A3289" s="271">
        <v>9316556</v>
      </c>
      <c r="B3289" s="274" t="s">
        <v>4642</v>
      </c>
    </row>
    <row r="3290" spans="1:2">
      <c r="A3290" s="271">
        <v>9278310</v>
      </c>
      <c r="B3290" s="274" t="s">
        <v>2983</v>
      </c>
    </row>
    <row r="3291" spans="1:2">
      <c r="A3291" s="271">
        <v>9209578</v>
      </c>
      <c r="B3291" s="274" t="s">
        <v>4012</v>
      </c>
    </row>
    <row r="3292" spans="1:2">
      <c r="A3292" s="271">
        <v>9209580</v>
      </c>
      <c r="B3292" s="274" t="s">
        <v>4013</v>
      </c>
    </row>
    <row r="3293" spans="1:2">
      <c r="A3293" s="271">
        <v>9209582</v>
      </c>
      <c r="B3293" s="274" t="s">
        <v>4014</v>
      </c>
    </row>
    <row r="3294" spans="1:2">
      <c r="A3294" s="271">
        <v>9209569</v>
      </c>
      <c r="B3294" s="274" t="s">
        <v>4015</v>
      </c>
    </row>
    <row r="3295" spans="1:2">
      <c r="A3295" s="271">
        <v>9209573</v>
      </c>
      <c r="B3295" s="274" t="s">
        <v>4016</v>
      </c>
    </row>
    <row r="3296" spans="1:2">
      <c r="A3296" s="271">
        <v>9209575</v>
      </c>
      <c r="B3296" s="274" t="s">
        <v>4017</v>
      </c>
    </row>
    <row r="3297" spans="1:2">
      <c r="A3297" s="271">
        <v>9213635</v>
      </c>
      <c r="B3297" s="274" t="s">
        <v>4018</v>
      </c>
    </row>
    <row r="3298" spans="1:2">
      <c r="A3298" s="271">
        <v>9213636</v>
      </c>
      <c r="B3298" s="274" t="s">
        <v>4019</v>
      </c>
    </row>
    <row r="3299" spans="1:2">
      <c r="A3299" s="271">
        <v>9213637</v>
      </c>
      <c r="B3299" s="274" t="s">
        <v>4020</v>
      </c>
    </row>
    <row r="3300" spans="1:2">
      <c r="A3300" s="271">
        <v>9209533</v>
      </c>
      <c r="B3300" s="274" t="s">
        <v>1344</v>
      </c>
    </row>
    <row r="3301" spans="1:2">
      <c r="A3301" s="271">
        <v>9209536</v>
      </c>
      <c r="B3301" s="274" t="s">
        <v>1345</v>
      </c>
    </row>
    <row r="3302" spans="1:2">
      <c r="A3302" s="271">
        <v>9209572</v>
      </c>
      <c r="B3302" s="274" t="s">
        <v>1367</v>
      </c>
    </row>
    <row r="3303" spans="1:2">
      <c r="A3303" s="271">
        <v>9209574</v>
      </c>
      <c r="B3303" s="274" t="s">
        <v>1368</v>
      </c>
    </row>
    <row r="3304" spans="1:2">
      <c r="A3304" s="271">
        <v>9209579</v>
      </c>
      <c r="B3304" s="274" t="s">
        <v>1386</v>
      </c>
    </row>
    <row r="3305" spans="1:2">
      <c r="A3305" s="271">
        <v>9209581</v>
      </c>
      <c r="B3305" s="274" t="s">
        <v>4284</v>
      </c>
    </row>
    <row r="3306" spans="1:2">
      <c r="A3306" s="271">
        <v>9135408</v>
      </c>
      <c r="B3306" s="274" t="s">
        <v>2984</v>
      </c>
    </row>
    <row r="3307" spans="1:2">
      <c r="A3307" s="271">
        <v>9079222</v>
      </c>
      <c r="B3307" s="274" t="s">
        <v>1346</v>
      </c>
    </row>
    <row r="3308" spans="1:2">
      <c r="A3308" s="271">
        <v>9079226</v>
      </c>
      <c r="B3308" s="274" t="s">
        <v>3599</v>
      </c>
    </row>
    <row r="3309" spans="1:2">
      <c r="A3309" s="271">
        <v>9207045</v>
      </c>
      <c r="B3309" s="274" t="s">
        <v>4021</v>
      </c>
    </row>
    <row r="3310" spans="1:2">
      <c r="A3310" s="271">
        <v>9207046</v>
      </c>
      <c r="B3310" s="274" t="s">
        <v>4022</v>
      </c>
    </row>
    <row r="3311" spans="1:2">
      <c r="A3311" s="272">
        <v>9207047</v>
      </c>
      <c r="B3311" s="274" t="s">
        <v>4023</v>
      </c>
    </row>
    <row r="3312" spans="1:2">
      <c r="A3312" s="272">
        <v>9153387</v>
      </c>
      <c r="B3312" s="274" t="s">
        <v>2985</v>
      </c>
    </row>
    <row r="3313" spans="1:2">
      <c r="A3313" s="272">
        <v>9153385</v>
      </c>
      <c r="B3313" s="274" t="s">
        <v>2986</v>
      </c>
    </row>
    <row r="3314" spans="1:2">
      <c r="A3314" s="272">
        <v>9207259</v>
      </c>
      <c r="B3314" s="274" t="s">
        <v>2987</v>
      </c>
    </row>
    <row r="3315" spans="1:2">
      <c r="A3315" s="272">
        <v>9153388</v>
      </c>
      <c r="B3315" s="274" t="s">
        <v>2988</v>
      </c>
    </row>
    <row r="3316" spans="1:2">
      <c r="A3316" s="272">
        <v>9207260</v>
      </c>
      <c r="B3316" s="274" t="s">
        <v>2989</v>
      </c>
    </row>
    <row r="3317" spans="1:2">
      <c r="A3317" s="271">
        <v>9204282</v>
      </c>
      <c r="B3317" s="274" t="s">
        <v>2356</v>
      </c>
    </row>
    <row r="3318" spans="1:2">
      <c r="A3318" s="271">
        <v>9204283</v>
      </c>
      <c r="B3318" s="274" t="s">
        <v>2614</v>
      </c>
    </row>
    <row r="3319" spans="1:2">
      <c r="A3319" s="271">
        <v>9204284</v>
      </c>
      <c r="B3319" s="274" t="s">
        <v>2872</v>
      </c>
    </row>
    <row r="3320" spans="1:2">
      <c r="A3320" s="272">
        <v>9278342</v>
      </c>
      <c r="B3320" s="274" t="s">
        <v>2357</v>
      </c>
    </row>
    <row r="3321" spans="1:2">
      <c r="A3321" s="272">
        <v>9278344</v>
      </c>
      <c r="B3321" s="274" t="s">
        <v>2615</v>
      </c>
    </row>
    <row r="3322" spans="1:2">
      <c r="A3322" s="272">
        <v>9278343</v>
      </c>
      <c r="B3322" s="274" t="s">
        <v>2873</v>
      </c>
    </row>
    <row r="3323" spans="1:2">
      <c r="A3323" s="272">
        <v>9135072</v>
      </c>
      <c r="B3323" s="274" t="s">
        <v>4024</v>
      </c>
    </row>
    <row r="3324" spans="1:2">
      <c r="A3324" s="271">
        <v>9135074</v>
      </c>
      <c r="B3324" s="274" t="s">
        <v>4025</v>
      </c>
    </row>
    <row r="3325" spans="1:2">
      <c r="A3325" s="271">
        <v>9135076</v>
      </c>
      <c r="B3325" s="274" t="s">
        <v>4026</v>
      </c>
    </row>
    <row r="3326" spans="1:2">
      <c r="A3326" s="271">
        <v>9135079</v>
      </c>
      <c r="B3326" s="274" t="s">
        <v>4027</v>
      </c>
    </row>
    <row r="3327" spans="1:2">
      <c r="A3327" s="271">
        <v>9135086</v>
      </c>
      <c r="B3327" s="274" t="s">
        <v>4028</v>
      </c>
    </row>
    <row r="3328" spans="1:2">
      <c r="A3328" s="271">
        <v>9135087</v>
      </c>
      <c r="B3328" s="274" t="s">
        <v>4029</v>
      </c>
    </row>
    <row r="3329" spans="1:2">
      <c r="A3329" s="272">
        <v>9135088</v>
      </c>
      <c r="B3329" s="274" t="s">
        <v>4030</v>
      </c>
    </row>
    <row r="3330" spans="1:2">
      <c r="A3330" s="272">
        <v>9135090</v>
      </c>
      <c r="B3330" s="274" t="s">
        <v>4031</v>
      </c>
    </row>
    <row r="3331" spans="1:2">
      <c r="A3331" s="272">
        <v>9123102</v>
      </c>
      <c r="B3331" s="274" t="s">
        <v>739</v>
      </c>
    </row>
    <row r="3332" spans="1:2">
      <c r="A3332" s="272">
        <v>9123103</v>
      </c>
      <c r="B3332" s="274" t="s">
        <v>740</v>
      </c>
    </row>
    <row r="3333" spans="1:2">
      <c r="A3333" s="272">
        <v>9132637</v>
      </c>
      <c r="B3333" s="274" t="s">
        <v>741</v>
      </c>
    </row>
    <row r="3334" spans="1:2">
      <c r="A3334" s="271">
        <v>9123105</v>
      </c>
      <c r="B3334" s="274" t="s">
        <v>742</v>
      </c>
    </row>
    <row r="3335" spans="1:2">
      <c r="A3335" s="271">
        <v>9123110</v>
      </c>
      <c r="B3335" s="274" t="s">
        <v>743</v>
      </c>
    </row>
    <row r="3336" spans="1:2">
      <c r="A3336" s="272">
        <v>9123111</v>
      </c>
      <c r="B3336" s="274" t="s">
        <v>744</v>
      </c>
    </row>
    <row r="3337" spans="1:2">
      <c r="A3337" s="272">
        <v>9123112</v>
      </c>
      <c r="B3337" s="274" t="s">
        <v>745</v>
      </c>
    </row>
    <row r="3338" spans="1:2">
      <c r="A3338" s="272">
        <v>9123114</v>
      </c>
      <c r="B3338" s="274" t="s">
        <v>746</v>
      </c>
    </row>
    <row r="3339" spans="1:2">
      <c r="A3339" s="272">
        <v>9199560</v>
      </c>
      <c r="B3339" s="274" t="s">
        <v>3285</v>
      </c>
    </row>
    <row r="3340" spans="1:2">
      <c r="A3340" s="272">
        <v>9199561</v>
      </c>
      <c r="B3340" s="274" t="s">
        <v>3286</v>
      </c>
    </row>
    <row r="3341" spans="1:2">
      <c r="A3341" s="272">
        <v>9190572</v>
      </c>
      <c r="B3341" s="274" t="s">
        <v>3287</v>
      </c>
    </row>
    <row r="3342" spans="1:2">
      <c r="A3342" s="271">
        <v>9199562</v>
      </c>
      <c r="B3342" s="274" t="s">
        <v>3288</v>
      </c>
    </row>
    <row r="3343" spans="1:2">
      <c r="A3343" s="271">
        <v>9189409</v>
      </c>
      <c r="B3343" s="274" t="s">
        <v>760</v>
      </c>
    </row>
    <row r="3344" spans="1:2">
      <c r="A3344" s="271">
        <v>9199902</v>
      </c>
      <c r="B3344" s="274" t="s">
        <v>761</v>
      </c>
    </row>
    <row r="3345" spans="1:2">
      <c r="A3345" s="272">
        <v>9135112</v>
      </c>
      <c r="B3345" s="274" t="s">
        <v>766</v>
      </c>
    </row>
    <row r="3346" spans="1:2">
      <c r="A3346" s="272">
        <v>9135114</v>
      </c>
      <c r="B3346" s="274" t="s">
        <v>767</v>
      </c>
    </row>
    <row r="3347" spans="1:2">
      <c r="A3347" s="272">
        <v>9123119</v>
      </c>
      <c r="B3347" s="274" t="s">
        <v>778</v>
      </c>
    </row>
    <row r="3348" spans="1:2">
      <c r="A3348" s="272">
        <v>9123120</v>
      </c>
      <c r="B3348" s="274" t="s">
        <v>779</v>
      </c>
    </row>
    <row r="3349" spans="1:2">
      <c r="A3349" s="272">
        <v>9132638</v>
      </c>
      <c r="B3349" s="274" t="s">
        <v>780</v>
      </c>
    </row>
    <row r="3350" spans="1:2">
      <c r="A3350" s="271">
        <v>9123129</v>
      </c>
      <c r="B3350" s="274" t="s">
        <v>781</v>
      </c>
    </row>
    <row r="3351" spans="1:2">
      <c r="A3351" s="271">
        <v>9123130</v>
      </c>
      <c r="B3351" s="274" t="s">
        <v>782</v>
      </c>
    </row>
    <row r="3352" spans="1:2">
      <c r="A3352" s="271">
        <v>9132690</v>
      </c>
      <c r="B3352" s="274" t="s">
        <v>783</v>
      </c>
    </row>
    <row r="3353" spans="1:2">
      <c r="A3353" s="271">
        <v>9123132</v>
      </c>
      <c r="B3353" s="274" t="s">
        <v>784</v>
      </c>
    </row>
    <row r="3354" spans="1:2">
      <c r="A3354" s="271">
        <v>9199905</v>
      </c>
      <c r="B3354" s="274" t="s">
        <v>799</v>
      </c>
    </row>
    <row r="3355" spans="1:2">
      <c r="A3355" s="271">
        <v>9199906</v>
      </c>
      <c r="B3355" s="274" t="s">
        <v>800</v>
      </c>
    </row>
    <row r="3356" spans="1:2">
      <c r="A3356" s="271">
        <v>9199908</v>
      </c>
      <c r="B3356" s="274" t="s">
        <v>801</v>
      </c>
    </row>
    <row r="3357" spans="1:2">
      <c r="A3357" s="271">
        <v>9199909</v>
      </c>
      <c r="B3357" s="274" t="s">
        <v>802</v>
      </c>
    </row>
    <row r="3358" spans="1:2">
      <c r="A3358" s="271">
        <v>9143038</v>
      </c>
      <c r="B3358" s="274" t="s">
        <v>818</v>
      </c>
    </row>
    <row r="3359" spans="1:2">
      <c r="A3359" s="271">
        <v>9143046</v>
      </c>
      <c r="B3359" s="274" t="s">
        <v>819</v>
      </c>
    </row>
    <row r="3360" spans="1:2">
      <c r="A3360" s="271">
        <v>9194881</v>
      </c>
      <c r="B3360" s="274" t="s">
        <v>1333</v>
      </c>
    </row>
    <row r="3361" spans="1:2">
      <c r="A3361" s="271">
        <v>9194882</v>
      </c>
      <c r="B3361" s="274" t="s">
        <v>1356</v>
      </c>
    </row>
    <row r="3362" spans="1:2">
      <c r="A3362" s="271">
        <v>9194883</v>
      </c>
      <c r="B3362" s="274" t="s">
        <v>4032</v>
      </c>
    </row>
    <row r="3363" spans="1:2">
      <c r="A3363" s="271">
        <v>9209880</v>
      </c>
      <c r="B3363" s="274" t="s">
        <v>1334</v>
      </c>
    </row>
    <row r="3364" spans="1:2">
      <c r="A3364" s="271">
        <v>9194870</v>
      </c>
      <c r="B3364" s="274" t="s">
        <v>1340</v>
      </c>
    </row>
    <row r="3365" spans="1:2">
      <c r="A3365" s="271">
        <v>9194875</v>
      </c>
      <c r="B3365" s="274" t="s">
        <v>1362</v>
      </c>
    </row>
    <row r="3366" spans="1:2">
      <c r="A3366" s="271">
        <v>9194876</v>
      </c>
      <c r="B3366" s="274" t="s">
        <v>1363</v>
      </c>
    </row>
    <row r="3367" spans="1:2">
      <c r="A3367" s="271">
        <v>9278339</v>
      </c>
      <c r="B3367" s="274" t="s">
        <v>4033</v>
      </c>
    </row>
    <row r="3368" spans="1:2">
      <c r="A3368" s="271">
        <v>9278340</v>
      </c>
      <c r="B3368" s="274" t="s">
        <v>4034</v>
      </c>
    </row>
    <row r="3369" spans="1:2">
      <c r="A3369" s="271">
        <v>9278334</v>
      </c>
      <c r="B3369" s="274" t="s">
        <v>4035</v>
      </c>
    </row>
    <row r="3370" spans="1:2">
      <c r="A3370" s="271">
        <v>9278335</v>
      </c>
      <c r="B3370" s="274" t="s">
        <v>4036</v>
      </c>
    </row>
    <row r="3371" spans="1:2">
      <c r="A3371" s="271">
        <v>9278336</v>
      </c>
      <c r="B3371" s="274" t="s">
        <v>4037</v>
      </c>
    </row>
    <row r="3372" spans="1:2">
      <c r="A3372" s="271">
        <v>9278337</v>
      </c>
      <c r="B3372" s="274" t="s">
        <v>4038</v>
      </c>
    </row>
    <row r="3373" spans="1:2">
      <c r="A3373" s="271">
        <v>9208744</v>
      </c>
      <c r="B3373" s="274" t="s">
        <v>4039</v>
      </c>
    </row>
    <row r="3374" spans="1:2">
      <c r="A3374" s="271">
        <v>9132365</v>
      </c>
      <c r="B3374" s="274" t="s">
        <v>4040</v>
      </c>
    </row>
    <row r="3375" spans="1:2">
      <c r="A3375" s="271">
        <v>9132367</v>
      </c>
      <c r="B3375" s="274" t="s">
        <v>4041</v>
      </c>
    </row>
    <row r="3376" spans="1:2">
      <c r="A3376" s="271">
        <v>9279406</v>
      </c>
      <c r="B3376" s="274" t="s">
        <v>4042</v>
      </c>
    </row>
    <row r="3377" spans="1:2">
      <c r="A3377" s="271">
        <v>9279408</v>
      </c>
      <c r="B3377" s="274" t="s">
        <v>4043</v>
      </c>
    </row>
    <row r="3378" spans="1:2">
      <c r="A3378" s="271">
        <v>9279400</v>
      </c>
      <c r="B3378" s="274" t="s">
        <v>4044</v>
      </c>
    </row>
    <row r="3379" spans="1:2">
      <c r="A3379" s="271">
        <v>9279402</v>
      </c>
      <c r="B3379" s="274" t="s">
        <v>4045</v>
      </c>
    </row>
    <row r="3380" spans="1:2">
      <c r="A3380" s="271">
        <v>9279404</v>
      </c>
      <c r="B3380" s="274" t="s">
        <v>4046</v>
      </c>
    </row>
    <row r="3381" spans="1:2">
      <c r="A3381" s="271">
        <v>9208747</v>
      </c>
      <c r="B3381" s="274" t="s">
        <v>4047</v>
      </c>
    </row>
    <row r="3382" spans="1:2">
      <c r="A3382" s="271">
        <v>9208749</v>
      </c>
      <c r="B3382" s="274" t="s">
        <v>4048</v>
      </c>
    </row>
    <row r="3383" spans="1:2">
      <c r="A3383" s="271">
        <v>9132354</v>
      </c>
      <c r="B3383" s="274" t="s">
        <v>4049</v>
      </c>
    </row>
    <row r="3384" spans="1:2">
      <c r="A3384" s="271">
        <v>9132356</v>
      </c>
      <c r="B3384" s="274" t="s">
        <v>4050</v>
      </c>
    </row>
    <row r="3385" spans="1:2">
      <c r="A3385" s="271">
        <v>9132359</v>
      </c>
      <c r="B3385" s="274" t="s">
        <v>4051</v>
      </c>
    </row>
    <row r="3386" spans="1:2">
      <c r="A3386" s="271">
        <v>9279415</v>
      </c>
      <c r="B3386" s="274" t="s">
        <v>4052</v>
      </c>
    </row>
    <row r="3387" spans="1:2">
      <c r="A3387" s="271">
        <v>9279417</v>
      </c>
      <c r="B3387" s="274" t="s">
        <v>4053</v>
      </c>
    </row>
    <row r="3388" spans="1:2">
      <c r="A3388" s="271">
        <v>9279409</v>
      </c>
      <c r="B3388" s="274" t="s">
        <v>4054</v>
      </c>
    </row>
    <row r="3389" spans="1:2">
      <c r="A3389" s="271">
        <v>9279411</v>
      </c>
      <c r="B3389" s="274" t="s">
        <v>4055</v>
      </c>
    </row>
    <row r="3390" spans="1:2">
      <c r="A3390" s="271">
        <v>9279413</v>
      </c>
      <c r="B3390" s="274" t="s">
        <v>4056</v>
      </c>
    </row>
    <row r="3391" spans="1:2">
      <c r="A3391" s="271">
        <v>9132377</v>
      </c>
      <c r="B3391" s="274" t="s">
        <v>1484</v>
      </c>
    </row>
    <row r="3392" spans="1:2">
      <c r="A3392" s="271">
        <v>9132378</v>
      </c>
      <c r="B3392" s="274" t="s">
        <v>1485</v>
      </c>
    </row>
    <row r="3393" spans="1:2">
      <c r="A3393" s="271">
        <v>9279389</v>
      </c>
      <c r="B3393" s="274" t="s">
        <v>4057</v>
      </c>
    </row>
    <row r="3394" spans="1:2">
      <c r="A3394" s="271">
        <v>9279390</v>
      </c>
      <c r="B3394" s="274" t="s">
        <v>4058</v>
      </c>
    </row>
    <row r="3395" spans="1:2">
      <c r="A3395" s="271">
        <v>9279391</v>
      </c>
      <c r="B3395" s="274" t="s">
        <v>4059</v>
      </c>
    </row>
    <row r="3396" spans="1:2">
      <c r="A3396" s="271">
        <v>9279392</v>
      </c>
      <c r="B3396" s="274" t="s">
        <v>4060</v>
      </c>
    </row>
    <row r="3397" spans="1:2">
      <c r="A3397" s="271">
        <v>9279393</v>
      </c>
      <c r="B3397" s="274" t="s">
        <v>4061</v>
      </c>
    </row>
    <row r="3398" spans="1:2">
      <c r="A3398" s="271">
        <v>9279394</v>
      </c>
      <c r="B3398" s="274" t="s">
        <v>4062</v>
      </c>
    </row>
    <row r="3399" spans="1:2">
      <c r="A3399" s="271">
        <v>9132382</v>
      </c>
      <c r="B3399" s="274" t="s">
        <v>1486</v>
      </c>
    </row>
    <row r="3400" spans="1:2">
      <c r="A3400" s="271">
        <v>9132384</v>
      </c>
      <c r="B3400" s="274" t="s">
        <v>3641</v>
      </c>
    </row>
    <row r="3401" spans="1:2">
      <c r="A3401" s="271">
        <v>9132385</v>
      </c>
      <c r="B3401" s="274" t="s">
        <v>1487</v>
      </c>
    </row>
    <row r="3402" spans="1:2">
      <c r="A3402" s="271">
        <v>9279395</v>
      </c>
      <c r="B3402" s="274" t="s">
        <v>4063</v>
      </c>
    </row>
    <row r="3403" spans="1:2">
      <c r="A3403" s="271">
        <v>9279396</v>
      </c>
      <c r="B3403" s="274" t="s">
        <v>4064</v>
      </c>
    </row>
    <row r="3404" spans="1:2">
      <c r="A3404" s="271">
        <v>9279397</v>
      </c>
      <c r="B3404" s="274" t="s">
        <v>4065</v>
      </c>
    </row>
    <row r="3405" spans="1:2">
      <c r="A3405" s="271">
        <v>9279398</v>
      </c>
      <c r="B3405" s="274" t="s">
        <v>4066</v>
      </c>
    </row>
    <row r="3406" spans="1:2">
      <c r="A3406" s="271">
        <v>9279399</v>
      </c>
      <c r="B3406" s="274" t="s">
        <v>4067</v>
      </c>
    </row>
    <row r="3407" spans="1:2">
      <c r="A3407" s="271">
        <v>9111679</v>
      </c>
      <c r="B3407" s="274" t="s">
        <v>1488</v>
      </c>
    </row>
    <row r="3408" spans="1:2">
      <c r="A3408" s="271">
        <v>9207638</v>
      </c>
      <c r="B3408" s="274" t="s">
        <v>1489</v>
      </c>
    </row>
    <row r="3409" spans="1:2">
      <c r="A3409" s="271">
        <v>9207642</v>
      </c>
      <c r="B3409" s="274" t="s">
        <v>1490</v>
      </c>
    </row>
    <row r="3410" spans="1:2">
      <c r="A3410" s="271">
        <v>9207644</v>
      </c>
      <c r="B3410" s="274" t="s">
        <v>1491</v>
      </c>
    </row>
    <row r="3411" spans="1:2">
      <c r="A3411" s="271">
        <v>9208750</v>
      </c>
      <c r="B3411" s="274" t="s">
        <v>1492</v>
      </c>
    </row>
    <row r="3412" spans="1:2">
      <c r="A3412" s="271">
        <v>9208752</v>
      </c>
      <c r="B3412" s="274" t="s">
        <v>1493</v>
      </c>
    </row>
    <row r="3413" spans="1:2">
      <c r="A3413" s="271">
        <v>9279106</v>
      </c>
      <c r="B3413" s="274" t="s">
        <v>4285</v>
      </c>
    </row>
    <row r="3414" spans="1:2">
      <c r="A3414" s="271">
        <v>9207636</v>
      </c>
      <c r="B3414" s="274" t="s">
        <v>4286</v>
      </c>
    </row>
    <row r="3415" spans="1:2">
      <c r="A3415" s="271">
        <v>9077588</v>
      </c>
      <c r="B3415" s="274" t="s">
        <v>1494</v>
      </c>
    </row>
    <row r="3416" spans="1:2">
      <c r="A3416" s="271">
        <v>9077601</v>
      </c>
      <c r="B3416" s="274" t="s">
        <v>1495</v>
      </c>
    </row>
    <row r="3417" spans="1:2">
      <c r="A3417" s="271">
        <v>9077612</v>
      </c>
      <c r="B3417" s="274" t="s">
        <v>1496</v>
      </c>
    </row>
    <row r="3418" spans="1:2">
      <c r="A3418" s="271">
        <v>9065857</v>
      </c>
      <c r="B3418" s="274" t="s">
        <v>1497</v>
      </c>
    </row>
    <row r="3419" spans="1:2">
      <c r="A3419" s="271">
        <v>9065860</v>
      </c>
      <c r="B3419" s="274" t="s">
        <v>1498</v>
      </c>
    </row>
    <row r="3420" spans="1:2">
      <c r="A3420" s="271">
        <v>9065861</v>
      </c>
      <c r="B3420" s="274" t="s">
        <v>1499</v>
      </c>
    </row>
    <row r="3421" spans="1:2">
      <c r="A3421" s="271">
        <v>9065862</v>
      </c>
      <c r="B3421" s="274" t="s">
        <v>1500</v>
      </c>
    </row>
    <row r="3422" spans="1:2">
      <c r="A3422" s="271">
        <v>9066464</v>
      </c>
      <c r="B3422" s="274" t="s">
        <v>1501</v>
      </c>
    </row>
    <row r="3423" spans="1:2">
      <c r="A3423" s="271">
        <v>9066486</v>
      </c>
      <c r="B3423" s="274" t="s">
        <v>1502</v>
      </c>
    </row>
    <row r="3424" spans="1:2">
      <c r="A3424" s="271">
        <v>9077616</v>
      </c>
      <c r="B3424" s="274" t="s">
        <v>1503</v>
      </c>
    </row>
    <row r="3425" spans="1:2">
      <c r="A3425" s="271">
        <v>9115909</v>
      </c>
      <c r="B3425" s="274" t="s">
        <v>1504</v>
      </c>
    </row>
    <row r="3426" spans="1:2">
      <c r="A3426" s="271">
        <v>9082353</v>
      </c>
      <c r="B3426" s="274" t="s">
        <v>1505</v>
      </c>
    </row>
    <row r="3427" spans="1:2">
      <c r="A3427" s="271">
        <v>9082357</v>
      </c>
      <c r="B3427" s="274" t="s">
        <v>1506</v>
      </c>
    </row>
    <row r="3428" spans="1:2">
      <c r="A3428" s="271">
        <v>9100852</v>
      </c>
      <c r="B3428" s="274" t="s">
        <v>3642</v>
      </c>
    </row>
    <row r="3429" spans="1:2">
      <c r="A3429" s="271">
        <v>9078139</v>
      </c>
      <c r="B3429" s="274" t="s">
        <v>1507</v>
      </c>
    </row>
    <row r="3430" spans="1:2">
      <c r="A3430" s="271">
        <v>9082358</v>
      </c>
      <c r="B3430" s="274" t="s">
        <v>3643</v>
      </c>
    </row>
    <row r="3431" spans="1:2">
      <c r="A3431" s="271">
        <v>9082360</v>
      </c>
      <c r="B3431" s="274" t="s">
        <v>1508</v>
      </c>
    </row>
    <row r="3432" spans="1:2">
      <c r="A3432" s="271">
        <v>9097923</v>
      </c>
      <c r="B3432" s="274" t="s">
        <v>3644</v>
      </c>
    </row>
    <row r="3433" spans="1:2">
      <c r="A3433" s="271">
        <v>9082362</v>
      </c>
      <c r="B3433" s="274" t="s">
        <v>3645</v>
      </c>
    </row>
    <row r="3434" spans="1:2">
      <c r="A3434" s="271">
        <v>9106449</v>
      </c>
      <c r="B3434" s="274" t="s">
        <v>3646</v>
      </c>
    </row>
    <row r="3435" spans="1:2" ht="15" thickBot="1">
      <c r="A3435" s="271">
        <v>9079710</v>
      </c>
      <c r="B3435" s="274" t="s">
        <v>1509</v>
      </c>
    </row>
    <row r="3436" spans="1:2">
      <c r="A3436" s="283">
        <v>9082363</v>
      </c>
      <c r="B3436" s="274" t="s">
        <v>1510</v>
      </c>
    </row>
    <row r="3437" spans="1:2">
      <c r="A3437" s="271">
        <v>9082364</v>
      </c>
      <c r="B3437" s="274" t="s">
        <v>1511</v>
      </c>
    </row>
    <row r="3438" spans="1:2">
      <c r="A3438" s="271">
        <v>9257731</v>
      </c>
      <c r="B3438" s="274" t="s">
        <v>4068</v>
      </c>
    </row>
    <row r="3439" spans="1:2">
      <c r="A3439" s="271">
        <v>9123342</v>
      </c>
      <c r="B3439" s="274" t="s">
        <v>3647</v>
      </c>
    </row>
    <row r="3440" spans="1:2">
      <c r="A3440" s="271">
        <v>9134769</v>
      </c>
      <c r="B3440" s="274" t="s">
        <v>3648</v>
      </c>
    </row>
    <row r="3441" spans="1:2">
      <c r="A3441" s="271">
        <v>9086714</v>
      </c>
      <c r="B3441" s="274" t="s">
        <v>1512</v>
      </c>
    </row>
    <row r="3442" spans="1:2">
      <c r="A3442" s="271">
        <v>9097922</v>
      </c>
      <c r="B3442" s="274" t="s">
        <v>3649</v>
      </c>
    </row>
    <row r="3443" spans="1:2">
      <c r="A3443" s="271">
        <v>9082365</v>
      </c>
      <c r="B3443" s="274" t="s">
        <v>1513</v>
      </c>
    </row>
    <row r="3444" spans="1:2">
      <c r="A3444" s="271">
        <v>9106451</v>
      </c>
      <c r="B3444" s="274" t="s">
        <v>3650</v>
      </c>
    </row>
    <row r="3445" spans="1:2">
      <c r="A3445" s="271">
        <v>9079944</v>
      </c>
      <c r="B3445" s="274" t="s">
        <v>3651</v>
      </c>
    </row>
    <row r="3446" spans="1:2">
      <c r="A3446" s="271">
        <v>9084790</v>
      </c>
      <c r="B3446" s="274" t="s">
        <v>3652</v>
      </c>
    </row>
    <row r="3447" spans="1:2">
      <c r="A3447" s="271">
        <v>9084794</v>
      </c>
      <c r="B3447" s="274" t="s">
        <v>3653</v>
      </c>
    </row>
    <row r="3448" spans="1:2">
      <c r="A3448" s="271">
        <v>9105850</v>
      </c>
      <c r="B3448" s="274" t="s">
        <v>3654</v>
      </c>
    </row>
    <row r="3449" spans="1:2">
      <c r="A3449" s="271">
        <v>9109834</v>
      </c>
      <c r="B3449" s="274" t="s">
        <v>3655</v>
      </c>
    </row>
    <row r="3450" spans="1:2">
      <c r="A3450" s="271">
        <v>9134233</v>
      </c>
      <c r="B3450" s="274" t="s">
        <v>1514</v>
      </c>
    </row>
    <row r="3451" spans="1:2">
      <c r="A3451" s="271">
        <v>9203010</v>
      </c>
      <c r="B3451" s="274" t="s">
        <v>1515</v>
      </c>
    </row>
    <row r="3452" spans="1:2">
      <c r="A3452" s="271">
        <v>9134232</v>
      </c>
      <c r="B3452" s="274" t="s">
        <v>1516</v>
      </c>
    </row>
    <row r="3453" spans="1:2">
      <c r="A3453" s="271">
        <v>9134236</v>
      </c>
      <c r="B3453" s="274" t="s">
        <v>1517</v>
      </c>
    </row>
    <row r="3454" spans="1:2">
      <c r="A3454" s="271">
        <v>9203012</v>
      </c>
      <c r="B3454" s="274" t="s">
        <v>1518</v>
      </c>
    </row>
    <row r="3455" spans="1:2">
      <c r="A3455" s="271">
        <v>9134235</v>
      </c>
      <c r="B3455" s="274" t="s">
        <v>1519</v>
      </c>
    </row>
    <row r="3456" spans="1:2">
      <c r="A3456" s="271">
        <v>9156335</v>
      </c>
      <c r="B3456" s="274" t="s">
        <v>3656</v>
      </c>
    </row>
    <row r="3457" spans="1:2">
      <c r="A3457" s="271">
        <v>9156336</v>
      </c>
      <c r="B3457" s="274" t="s">
        <v>1520</v>
      </c>
    </row>
    <row r="3458" spans="1:2">
      <c r="A3458" s="271">
        <v>9156337</v>
      </c>
      <c r="B3458" s="274" t="s">
        <v>1521</v>
      </c>
    </row>
    <row r="3459" spans="1:2">
      <c r="A3459" s="271">
        <v>9127869</v>
      </c>
      <c r="B3459" s="274" t="s">
        <v>1522</v>
      </c>
    </row>
    <row r="3460" spans="1:2">
      <c r="A3460" s="271">
        <v>9127870</v>
      </c>
      <c r="B3460" s="274" t="s">
        <v>1523</v>
      </c>
    </row>
    <row r="3461" spans="1:2">
      <c r="A3461" s="271">
        <v>9127871</v>
      </c>
      <c r="B3461" s="274" t="s">
        <v>1524</v>
      </c>
    </row>
    <row r="3462" spans="1:2">
      <c r="A3462" s="271">
        <v>9127872</v>
      </c>
      <c r="B3462" s="274" t="s">
        <v>1525</v>
      </c>
    </row>
    <row r="3463" spans="1:2">
      <c r="A3463" s="271">
        <v>9055773</v>
      </c>
      <c r="B3463" s="274" t="s">
        <v>1526</v>
      </c>
    </row>
    <row r="3464" spans="1:2">
      <c r="A3464" s="271">
        <v>9055775</v>
      </c>
      <c r="B3464" s="274" t="s">
        <v>1527</v>
      </c>
    </row>
    <row r="3465" spans="1:2">
      <c r="A3465" s="271">
        <v>9127879</v>
      </c>
      <c r="B3465" s="274" t="s">
        <v>1528</v>
      </c>
    </row>
    <row r="3466" spans="1:2">
      <c r="A3466" s="271">
        <v>9127881</v>
      </c>
      <c r="B3466" s="274" t="s">
        <v>1529</v>
      </c>
    </row>
    <row r="3467" spans="1:2">
      <c r="A3467" s="271">
        <v>9127882</v>
      </c>
      <c r="B3467" s="274" t="s">
        <v>1530</v>
      </c>
    </row>
    <row r="3468" spans="1:2">
      <c r="A3468" s="271">
        <v>9127883</v>
      </c>
      <c r="B3468" s="274" t="s">
        <v>1531</v>
      </c>
    </row>
    <row r="3469" spans="1:2">
      <c r="A3469" s="271">
        <v>9127884</v>
      </c>
      <c r="B3469" s="274" t="s">
        <v>1532</v>
      </c>
    </row>
    <row r="3470" spans="1:2">
      <c r="A3470" s="271">
        <v>9127885</v>
      </c>
      <c r="B3470" s="274" t="s">
        <v>1533</v>
      </c>
    </row>
    <row r="3471" spans="1:2">
      <c r="A3471" s="271">
        <v>9127886</v>
      </c>
      <c r="B3471" s="274" t="s">
        <v>1534</v>
      </c>
    </row>
    <row r="3472" spans="1:2">
      <c r="A3472" s="271">
        <v>9052273</v>
      </c>
      <c r="B3472" s="274" t="s">
        <v>1535</v>
      </c>
    </row>
    <row r="3473" spans="1:2">
      <c r="A3473" s="271">
        <v>9096745</v>
      </c>
      <c r="B3473" s="274" t="s">
        <v>1536</v>
      </c>
    </row>
    <row r="3474" spans="1:2">
      <c r="A3474" s="271">
        <v>9096746</v>
      </c>
      <c r="B3474" s="274" t="s">
        <v>1537</v>
      </c>
    </row>
    <row r="3475" spans="1:2">
      <c r="A3475" s="271">
        <v>9127907</v>
      </c>
      <c r="B3475" s="274" t="s">
        <v>1538</v>
      </c>
    </row>
    <row r="3476" spans="1:2">
      <c r="A3476" s="271">
        <v>9127909</v>
      </c>
      <c r="B3476" s="274" t="s">
        <v>1539</v>
      </c>
    </row>
    <row r="3477" spans="1:2">
      <c r="A3477" s="271">
        <v>9127911</v>
      </c>
      <c r="B3477" s="274" t="s">
        <v>1540</v>
      </c>
    </row>
    <row r="3478" spans="1:2">
      <c r="A3478" s="271">
        <v>9127912</v>
      </c>
      <c r="B3478" s="274" t="s">
        <v>1541</v>
      </c>
    </row>
    <row r="3479" spans="1:2">
      <c r="A3479" s="271">
        <v>9127913</v>
      </c>
      <c r="B3479" s="274" t="s">
        <v>1542</v>
      </c>
    </row>
    <row r="3480" spans="1:2">
      <c r="A3480" s="271">
        <v>9127914</v>
      </c>
      <c r="B3480" s="274" t="s">
        <v>1543</v>
      </c>
    </row>
    <row r="3481" spans="1:2">
      <c r="A3481" s="271">
        <v>51421</v>
      </c>
      <c r="B3481" s="274" t="s">
        <v>1544</v>
      </c>
    </row>
    <row r="3482" spans="1:2">
      <c r="A3482" s="271">
        <v>51422</v>
      </c>
      <c r="B3482" s="274" t="s">
        <v>1545</v>
      </c>
    </row>
    <row r="3483" spans="1:2">
      <c r="A3483" s="271">
        <v>51426</v>
      </c>
      <c r="B3483" s="274" t="s">
        <v>1546</v>
      </c>
    </row>
    <row r="3484" spans="1:2">
      <c r="A3484" s="271">
        <v>51427</v>
      </c>
      <c r="B3484" s="274" t="s">
        <v>1547</v>
      </c>
    </row>
    <row r="3485" spans="1:2">
      <c r="A3485" s="271">
        <v>51481</v>
      </c>
      <c r="B3485" s="274" t="s">
        <v>1548</v>
      </c>
    </row>
    <row r="3486" spans="1:2">
      <c r="A3486" s="271">
        <v>51482</v>
      </c>
      <c r="B3486" s="274" t="s">
        <v>1549</v>
      </c>
    </row>
    <row r="3487" spans="1:2">
      <c r="A3487" s="271">
        <v>51483</v>
      </c>
      <c r="B3487" s="274" t="s">
        <v>1550</v>
      </c>
    </row>
    <row r="3488" spans="1:2">
      <c r="A3488" s="271">
        <v>51484</v>
      </c>
      <c r="B3488" s="274" t="s">
        <v>1551</v>
      </c>
    </row>
    <row r="3489" spans="1:2">
      <c r="A3489" s="271">
        <v>9134342</v>
      </c>
      <c r="B3489" s="274" t="s">
        <v>1552</v>
      </c>
    </row>
    <row r="3490" spans="1:2">
      <c r="A3490" s="271">
        <v>9134343</v>
      </c>
      <c r="B3490" s="274" t="s">
        <v>1553</v>
      </c>
    </row>
    <row r="3491" spans="1:2">
      <c r="A3491" s="271">
        <v>44918</v>
      </c>
      <c r="B3491" s="274" t="s">
        <v>1554</v>
      </c>
    </row>
    <row r="3492" spans="1:2">
      <c r="A3492" s="271">
        <v>44919</v>
      </c>
      <c r="B3492" s="274" t="s">
        <v>1555</v>
      </c>
    </row>
    <row r="3493" spans="1:2">
      <c r="A3493" s="271">
        <v>44921</v>
      </c>
      <c r="B3493" s="274" t="s">
        <v>1556</v>
      </c>
    </row>
    <row r="3494" spans="1:2">
      <c r="A3494" s="271">
        <v>44922</v>
      </c>
      <c r="B3494" s="274" t="s">
        <v>1557</v>
      </c>
    </row>
    <row r="3495" spans="1:2">
      <c r="A3495" s="271">
        <v>9257054</v>
      </c>
      <c r="B3495" s="274" t="s">
        <v>4287</v>
      </c>
    </row>
    <row r="3496" spans="1:2">
      <c r="A3496" s="271">
        <v>9257056</v>
      </c>
      <c r="B3496" s="274" t="s">
        <v>4288</v>
      </c>
    </row>
    <row r="3497" spans="1:2">
      <c r="A3497" s="271">
        <v>9257058</v>
      </c>
      <c r="B3497" s="274" t="s">
        <v>4289</v>
      </c>
    </row>
    <row r="3498" spans="1:2">
      <c r="A3498" s="271">
        <v>9257085</v>
      </c>
      <c r="B3498" s="274" t="s">
        <v>4290</v>
      </c>
    </row>
    <row r="3499" spans="1:2">
      <c r="A3499" s="271">
        <v>9257087</v>
      </c>
      <c r="B3499" s="274" t="s">
        <v>4291</v>
      </c>
    </row>
    <row r="3500" spans="1:2">
      <c r="A3500" s="271">
        <v>9257089</v>
      </c>
      <c r="B3500" s="274" t="s">
        <v>4292</v>
      </c>
    </row>
    <row r="3501" spans="1:2">
      <c r="A3501" s="271">
        <v>9257091</v>
      </c>
      <c r="B3501" s="274" t="s">
        <v>4293</v>
      </c>
    </row>
    <row r="3502" spans="1:2">
      <c r="A3502" s="271">
        <v>9257093</v>
      </c>
      <c r="B3502" s="274" t="s">
        <v>4294</v>
      </c>
    </row>
    <row r="3503" spans="1:2">
      <c r="A3503" s="271">
        <v>9257095</v>
      </c>
      <c r="B3503" s="274" t="s">
        <v>4295</v>
      </c>
    </row>
    <row r="3504" spans="1:2">
      <c r="A3504" s="271">
        <v>9257097</v>
      </c>
      <c r="B3504" s="274" t="s">
        <v>4296</v>
      </c>
    </row>
    <row r="3505" spans="1:2">
      <c r="A3505" s="271">
        <v>9268684</v>
      </c>
      <c r="B3505" s="274" t="s">
        <v>4297</v>
      </c>
    </row>
    <row r="3506" spans="1:2">
      <c r="A3506" s="271">
        <v>9257121</v>
      </c>
      <c r="B3506" s="274" t="s">
        <v>4298</v>
      </c>
    </row>
    <row r="3507" spans="1:2">
      <c r="A3507" s="271">
        <v>9257123</v>
      </c>
      <c r="B3507" s="274" t="s">
        <v>4299</v>
      </c>
    </row>
    <row r="3508" spans="1:2">
      <c r="A3508" s="271">
        <v>9257125</v>
      </c>
      <c r="B3508" s="274" t="s">
        <v>4300</v>
      </c>
    </row>
    <row r="3509" spans="1:2">
      <c r="A3509" s="271">
        <v>9257127</v>
      </c>
      <c r="B3509" s="274" t="s">
        <v>4301</v>
      </c>
    </row>
    <row r="3510" spans="1:2">
      <c r="A3510" s="271">
        <v>9257128</v>
      </c>
      <c r="B3510" s="274" t="s">
        <v>4302</v>
      </c>
    </row>
    <row r="3511" spans="1:2">
      <c r="A3511" s="271">
        <v>9257129</v>
      </c>
      <c r="B3511" s="274" t="s">
        <v>4303</v>
      </c>
    </row>
    <row r="3512" spans="1:2">
      <c r="A3512" s="271">
        <v>9257130</v>
      </c>
      <c r="B3512" s="274" t="s">
        <v>4304</v>
      </c>
    </row>
    <row r="3513" spans="1:2">
      <c r="A3513" s="271">
        <v>9257044</v>
      </c>
      <c r="B3513" s="274" t="s">
        <v>4305</v>
      </c>
    </row>
    <row r="3514" spans="1:2">
      <c r="A3514" s="271">
        <v>9257045</v>
      </c>
      <c r="B3514" s="274" t="s">
        <v>4306</v>
      </c>
    </row>
    <row r="3515" spans="1:2">
      <c r="A3515" s="271">
        <v>9257048</v>
      </c>
      <c r="B3515" s="274" t="s">
        <v>4307</v>
      </c>
    </row>
    <row r="3516" spans="1:2">
      <c r="A3516" s="271">
        <v>9257049</v>
      </c>
      <c r="B3516" s="274" t="s">
        <v>4308</v>
      </c>
    </row>
    <row r="3517" spans="1:2">
      <c r="A3517" s="271">
        <v>9257052</v>
      </c>
      <c r="B3517" s="274" t="s">
        <v>4309</v>
      </c>
    </row>
    <row r="3518" spans="1:2">
      <c r="A3518" s="271">
        <v>9257053</v>
      </c>
      <c r="B3518" s="274" t="s">
        <v>4310</v>
      </c>
    </row>
    <row r="3519" spans="1:2">
      <c r="A3519" s="271">
        <v>9257059</v>
      </c>
      <c r="B3519" s="274" t="s">
        <v>4311</v>
      </c>
    </row>
    <row r="3520" spans="1:2">
      <c r="A3520" s="271">
        <v>9257060</v>
      </c>
      <c r="B3520" s="274" t="s">
        <v>4312</v>
      </c>
    </row>
    <row r="3521" spans="1:2">
      <c r="A3521" s="271">
        <v>9257063</v>
      </c>
      <c r="B3521" s="274" t="s">
        <v>4313</v>
      </c>
    </row>
    <row r="3522" spans="1:2">
      <c r="A3522" s="271">
        <v>9257064</v>
      </c>
      <c r="B3522" s="274" t="s">
        <v>4314</v>
      </c>
    </row>
    <row r="3523" spans="1:2">
      <c r="A3523" s="271">
        <v>9257067</v>
      </c>
      <c r="B3523" s="274" t="s">
        <v>4315</v>
      </c>
    </row>
    <row r="3524" spans="1:2">
      <c r="A3524" s="271">
        <v>9257068</v>
      </c>
      <c r="B3524" s="274" t="s">
        <v>4316</v>
      </c>
    </row>
    <row r="3525" spans="1:2">
      <c r="A3525" s="271">
        <v>9257071</v>
      </c>
      <c r="B3525" s="274" t="s">
        <v>4317</v>
      </c>
    </row>
    <row r="3526" spans="1:2">
      <c r="A3526" s="271">
        <v>9257072</v>
      </c>
      <c r="B3526" s="274" t="s">
        <v>4318</v>
      </c>
    </row>
    <row r="3527" spans="1:2">
      <c r="A3527" s="271">
        <v>9257075</v>
      </c>
      <c r="B3527" s="274" t="s">
        <v>4319</v>
      </c>
    </row>
    <row r="3528" spans="1:2">
      <c r="A3528" s="271">
        <v>9257076</v>
      </c>
      <c r="B3528" s="274" t="s">
        <v>4320</v>
      </c>
    </row>
    <row r="3529" spans="1:2">
      <c r="A3529" s="271">
        <v>9257079</v>
      </c>
      <c r="B3529" s="274" t="s">
        <v>4321</v>
      </c>
    </row>
    <row r="3530" spans="1:2">
      <c r="A3530" s="271">
        <v>9257080</v>
      </c>
      <c r="B3530" s="274" t="s">
        <v>4322</v>
      </c>
    </row>
    <row r="3531" spans="1:2">
      <c r="A3531" s="271">
        <v>9257083</v>
      </c>
      <c r="B3531" s="274" t="s">
        <v>4323</v>
      </c>
    </row>
    <row r="3532" spans="1:2">
      <c r="A3532" s="271">
        <v>9257084</v>
      </c>
      <c r="B3532" s="274" t="s">
        <v>4324</v>
      </c>
    </row>
    <row r="3533" spans="1:2">
      <c r="A3533" s="271">
        <v>9268682</v>
      </c>
      <c r="B3533" s="274" t="s">
        <v>4325</v>
      </c>
    </row>
    <row r="3534" spans="1:2">
      <c r="A3534" s="271">
        <v>9268683</v>
      </c>
      <c r="B3534" s="274" t="s">
        <v>4326</v>
      </c>
    </row>
    <row r="3535" spans="1:2">
      <c r="A3535" s="271">
        <v>9257100</v>
      </c>
      <c r="B3535" s="274" t="s">
        <v>4327</v>
      </c>
    </row>
    <row r="3536" spans="1:2">
      <c r="A3536" s="271">
        <v>9257101</v>
      </c>
      <c r="B3536" s="274" t="s">
        <v>4328</v>
      </c>
    </row>
    <row r="3537" spans="1:2">
      <c r="A3537" s="271">
        <v>9257104</v>
      </c>
      <c r="B3537" s="274" t="s">
        <v>4329</v>
      </c>
    </row>
    <row r="3538" spans="1:2">
      <c r="A3538" s="271">
        <v>9257105</v>
      </c>
      <c r="B3538" s="274" t="s">
        <v>4330</v>
      </c>
    </row>
    <row r="3539" spans="1:2">
      <c r="A3539" s="271">
        <v>9257108</v>
      </c>
      <c r="B3539" s="274" t="s">
        <v>4331</v>
      </c>
    </row>
    <row r="3540" spans="1:2">
      <c r="A3540" s="271">
        <v>9257109</v>
      </c>
      <c r="B3540" s="274" t="s">
        <v>4332</v>
      </c>
    </row>
    <row r="3541" spans="1:2">
      <c r="A3541" s="271">
        <v>9257112</v>
      </c>
      <c r="B3541" s="274" t="s">
        <v>4333</v>
      </c>
    </row>
    <row r="3542" spans="1:2">
      <c r="A3542" s="271">
        <v>9257113</v>
      </c>
      <c r="B3542" s="274" t="s">
        <v>4334</v>
      </c>
    </row>
    <row r="3543" spans="1:2">
      <c r="A3543" s="271">
        <v>9257114</v>
      </c>
      <c r="B3543" s="274" t="s">
        <v>4335</v>
      </c>
    </row>
    <row r="3544" spans="1:2">
      <c r="A3544" s="271">
        <v>9257115</v>
      </c>
      <c r="B3544" s="274" t="s">
        <v>4336</v>
      </c>
    </row>
    <row r="3545" spans="1:2">
      <c r="A3545" s="271">
        <v>9257116</v>
      </c>
      <c r="B3545" s="274" t="s">
        <v>4337</v>
      </c>
    </row>
    <row r="3546" spans="1:2">
      <c r="A3546" s="271">
        <v>9257117</v>
      </c>
      <c r="B3546" s="274" t="s">
        <v>4338</v>
      </c>
    </row>
    <row r="3547" spans="1:2">
      <c r="A3547" s="271">
        <v>9257118</v>
      </c>
      <c r="B3547" s="274" t="s">
        <v>4339</v>
      </c>
    </row>
    <row r="3548" spans="1:2">
      <c r="A3548" s="271">
        <v>9257119</v>
      </c>
      <c r="B3548" s="274" t="s">
        <v>4340</v>
      </c>
    </row>
    <row r="3549" spans="1:2">
      <c r="A3549" s="271">
        <v>9318230</v>
      </c>
      <c r="B3549" s="274" t="s">
        <v>4643</v>
      </c>
    </row>
    <row r="3550" spans="1:2">
      <c r="A3550" s="271">
        <v>9318232</v>
      </c>
      <c r="B3550" s="274" t="s">
        <v>4644</v>
      </c>
    </row>
    <row r="3551" spans="1:2">
      <c r="A3551" s="271">
        <v>9318234</v>
      </c>
      <c r="B3551" s="274" t="s">
        <v>4645</v>
      </c>
    </row>
    <row r="3552" spans="1:2">
      <c r="A3552" s="271">
        <v>9318268</v>
      </c>
      <c r="B3552" s="274" t="s">
        <v>4646</v>
      </c>
    </row>
    <row r="3553" spans="1:2">
      <c r="A3553" s="271">
        <v>9318270</v>
      </c>
      <c r="B3553" s="274" t="s">
        <v>4647</v>
      </c>
    </row>
    <row r="3554" spans="1:2">
      <c r="A3554" s="271">
        <v>9318282</v>
      </c>
      <c r="B3554" s="274" t="s">
        <v>4648</v>
      </c>
    </row>
    <row r="3555" spans="1:2">
      <c r="A3555" s="271">
        <v>9318284</v>
      </c>
      <c r="B3555" s="274" t="s">
        <v>4649</v>
      </c>
    </row>
    <row r="3556" spans="1:2">
      <c r="A3556" s="271">
        <v>9318286</v>
      </c>
      <c r="B3556" s="274" t="s">
        <v>4650</v>
      </c>
    </row>
    <row r="3557" spans="1:2">
      <c r="A3557" s="271">
        <v>9318288</v>
      </c>
      <c r="B3557" s="274" t="s">
        <v>4651</v>
      </c>
    </row>
    <row r="3558" spans="1:2">
      <c r="A3558" s="271">
        <v>9318290</v>
      </c>
      <c r="B3558" s="274" t="s">
        <v>4652</v>
      </c>
    </row>
    <row r="3559" spans="1:2">
      <c r="A3559" s="271">
        <v>9318291</v>
      </c>
      <c r="B3559" s="274" t="s">
        <v>4653</v>
      </c>
    </row>
    <row r="3560" spans="1:2">
      <c r="A3560" s="271">
        <v>9318310</v>
      </c>
      <c r="B3560" s="274" t="s">
        <v>4654</v>
      </c>
    </row>
    <row r="3561" spans="1:2">
      <c r="A3561" s="271">
        <v>9318311</v>
      </c>
      <c r="B3561" s="274" t="s">
        <v>4655</v>
      </c>
    </row>
    <row r="3562" spans="1:2">
      <c r="A3562" s="271">
        <v>9318313</v>
      </c>
      <c r="B3562" s="274" t="s">
        <v>4656</v>
      </c>
    </row>
    <row r="3563" spans="1:2">
      <c r="A3563" s="271">
        <v>9318315</v>
      </c>
      <c r="B3563" s="274" t="s">
        <v>4657</v>
      </c>
    </row>
    <row r="3564" spans="1:2">
      <c r="A3564" s="271">
        <v>9318316</v>
      </c>
      <c r="B3564" s="274" t="s">
        <v>4658</v>
      </c>
    </row>
    <row r="3565" spans="1:2">
      <c r="A3565" s="271">
        <v>9318317</v>
      </c>
      <c r="B3565" s="274" t="s">
        <v>4659</v>
      </c>
    </row>
    <row r="3566" spans="1:2">
      <c r="A3566" s="271">
        <v>9318318</v>
      </c>
      <c r="B3566" s="274" t="s">
        <v>4660</v>
      </c>
    </row>
    <row r="3567" spans="1:2">
      <c r="A3567" s="271">
        <v>9318220</v>
      </c>
      <c r="B3567" s="274" t="s">
        <v>4661</v>
      </c>
    </row>
    <row r="3568" spans="1:2">
      <c r="A3568" s="271">
        <v>9318221</v>
      </c>
      <c r="B3568" s="274" t="s">
        <v>4662</v>
      </c>
    </row>
    <row r="3569" spans="1:2">
      <c r="A3569" s="271">
        <v>9318224</v>
      </c>
      <c r="B3569" s="274" t="s">
        <v>4663</v>
      </c>
    </row>
    <row r="3570" spans="1:2">
      <c r="A3570" s="271">
        <v>9318225</v>
      </c>
      <c r="B3570" s="274" t="s">
        <v>4664</v>
      </c>
    </row>
    <row r="3571" spans="1:2">
      <c r="A3571" s="271">
        <v>9318228</v>
      </c>
      <c r="B3571" s="274" t="s">
        <v>4665</v>
      </c>
    </row>
    <row r="3572" spans="1:2">
      <c r="A3572" s="271">
        <v>9318229</v>
      </c>
      <c r="B3572" s="274" t="s">
        <v>4666</v>
      </c>
    </row>
    <row r="3573" spans="1:2">
      <c r="A3573" s="271">
        <v>9318235</v>
      </c>
      <c r="B3573" s="274" t="s">
        <v>4667</v>
      </c>
    </row>
    <row r="3574" spans="1:2">
      <c r="A3574" s="271">
        <v>9318236</v>
      </c>
      <c r="B3574" s="274" t="s">
        <v>4668</v>
      </c>
    </row>
    <row r="3575" spans="1:2">
      <c r="A3575" s="271">
        <v>9318239</v>
      </c>
      <c r="B3575" s="274" t="s">
        <v>4669</v>
      </c>
    </row>
    <row r="3576" spans="1:2">
      <c r="A3576" s="271">
        <v>9318240</v>
      </c>
      <c r="B3576" s="274" t="s">
        <v>4670</v>
      </c>
    </row>
    <row r="3577" spans="1:2">
      <c r="A3577" s="271">
        <v>9318243</v>
      </c>
      <c r="B3577" s="274" t="s">
        <v>4671</v>
      </c>
    </row>
    <row r="3578" spans="1:2">
      <c r="A3578" s="271">
        <v>9318244</v>
      </c>
      <c r="B3578" s="274" t="s">
        <v>4672</v>
      </c>
    </row>
    <row r="3579" spans="1:2">
      <c r="A3579" s="271">
        <v>9318247</v>
      </c>
      <c r="B3579" s="274" t="s">
        <v>4673</v>
      </c>
    </row>
    <row r="3580" spans="1:2">
      <c r="A3580" s="271">
        <v>9318248</v>
      </c>
      <c r="B3580" s="274" t="s">
        <v>4674</v>
      </c>
    </row>
    <row r="3581" spans="1:2">
      <c r="A3581" s="271">
        <v>9318251</v>
      </c>
      <c r="B3581" s="274" t="s">
        <v>4675</v>
      </c>
    </row>
    <row r="3582" spans="1:2">
      <c r="A3582" s="271">
        <v>9318252</v>
      </c>
      <c r="B3582" s="274" t="s">
        <v>4676</v>
      </c>
    </row>
    <row r="3583" spans="1:2">
      <c r="A3583" s="271">
        <v>9318256</v>
      </c>
      <c r="B3583" s="274" t="s">
        <v>4677</v>
      </c>
    </row>
    <row r="3584" spans="1:2">
      <c r="A3584" s="271">
        <v>9318258</v>
      </c>
      <c r="B3584" s="274" t="s">
        <v>4678</v>
      </c>
    </row>
    <row r="3585" spans="1:2">
      <c r="A3585" s="271">
        <v>9318264</v>
      </c>
      <c r="B3585" s="274" t="s">
        <v>4679</v>
      </c>
    </row>
    <row r="3586" spans="1:2">
      <c r="A3586" s="271">
        <v>9318265</v>
      </c>
      <c r="B3586" s="274" t="s">
        <v>4680</v>
      </c>
    </row>
    <row r="3587" spans="1:2">
      <c r="A3587" s="271">
        <v>9318266</v>
      </c>
      <c r="B3587" s="274" t="s">
        <v>4681</v>
      </c>
    </row>
    <row r="3588" spans="1:2">
      <c r="A3588" s="271">
        <v>9318267</v>
      </c>
      <c r="B3588" s="274" t="s">
        <v>4682</v>
      </c>
    </row>
    <row r="3589" spans="1:2">
      <c r="A3589" s="271">
        <v>9318292</v>
      </c>
      <c r="B3589" s="274" t="s">
        <v>4683</v>
      </c>
    </row>
    <row r="3590" spans="1:2">
      <c r="A3590" s="271">
        <v>9318293</v>
      </c>
      <c r="B3590" s="274" t="s">
        <v>4684</v>
      </c>
    </row>
    <row r="3591" spans="1:2">
      <c r="A3591" s="271">
        <v>9318294</v>
      </c>
      <c r="B3591" s="274" t="s">
        <v>4685</v>
      </c>
    </row>
    <row r="3592" spans="1:2">
      <c r="A3592" s="271">
        <v>9318295</v>
      </c>
      <c r="B3592" s="274" t="s">
        <v>4686</v>
      </c>
    </row>
    <row r="3593" spans="1:2">
      <c r="A3593" s="271">
        <v>9318298</v>
      </c>
      <c r="B3593" s="274" t="s">
        <v>4687</v>
      </c>
    </row>
    <row r="3594" spans="1:2">
      <c r="A3594" s="271">
        <v>9318299</v>
      </c>
      <c r="B3594" s="274" t="s">
        <v>4688</v>
      </c>
    </row>
    <row r="3595" spans="1:2">
      <c r="A3595" s="271">
        <v>9318302</v>
      </c>
      <c r="B3595" s="274" t="s">
        <v>4689</v>
      </c>
    </row>
    <row r="3596" spans="1:2">
      <c r="A3596" s="271">
        <v>9318303</v>
      </c>
      <c r="B3596" s="274" t="s">
        <v>4690</v>
      </c>
    </row>
    <row r="3597" spans="1:2">
      <c r="A3597" s="271">
        <v>9318304</v>
      </c>
      <c r="B3597" s="274" t="s">
        <v>4691</v>
      </c>
    </row>
    <row r="3598" spans="1:2">
      <c r="A3598" s="271">
        <v>9318305</v>
      </c>
      <c r="B3598" s="274" t="s">
        <v>4692</v>
      </c>
    </row>
    <row r="3599" spans="1:2">
      <c r="A3599" s="271">
        <v>9318306</v>
      </c>
      <c r="B3599" s="274" t="s">
        <v>4693</v>
      </c>
    </row>
    <row r="3600" spans="1:2">
      <c r="A3600" s="271">
        <v>9318307</v>
      </c>
      <c r="B3600" s="274" t="s">
        <v>4694</v>
      </c>
    </row>
    <row r="3601" spans="1:2">
      <c r="A3601" s="271">
        <v>9318308</v>
      </c>
      <c r="B3601" s="274" t="s">
        <v>4695</v>
      </c>
    </row>
    <row r="3602" spans="1:2">
      <c r="A3602" s="271">
        <v>9318309</v>
      </c>
      <c r="B3602" s="274" t="s">
        <v>4696</v>
      </c>
    </row>
    <row r="3603" spans="1:2">
      <c r="A3603" s="271">
        <v>9257268</v>
      </c>
      <c r="B3603" s="274" t="s">
        <v>4341</v>
      </c>
    </row>
    <row r="3604" spans="1:2">
      <c r="A3604" s="271">
        <v>9257266</v>
      </c>
      <c r="B3604" s="274" t="s">
        <v>4342</v>
      </c>
    </row>
    <row r="3605" spans="1:2">
      <c r="A3605" s="271">
        <v>9257706</v>
      </c>
      <c r="B3605" s="274" t="s">
        <v>4343</v>
      </c>
    </row>
    <row r="3606" spans="1:2">
      <c r="A3606" s="271">
        <v>9257733</v>
      </c>
      <c r="B3606" s="274" t="s">
        <v>4697</v>
      </c>
    </row>
    <row r="3607" spans="1:2">
      <c r="A3607" s="271">
        <v>9049306</v>
      </c>
      <c r="B3607" s="274" t="s">
        <v>1641</v>
      </c>
    </row>
    <row r="3608" spans="1:2">
      <c r="A3608" s="271">
        <v>9049307</v>
      </c>
      <c r="B3608" s="274" t="s">
        <v>1642</v>
      </c>
    </row>
    <row r="3609" spans="1:2">
      <c r="A3609" s="271">
        <v>9047647</v>
      </c>
      <c r="B3609" s="274" t="s">
        <v>1643</v>
      </c>
    </row>
    <row r="3610" spans="1:2">
      <c r="A3610" s="271">
        <v>9047648</v>
      </c>
      <c r="B3610" s="274" t="s">
        <v>1644</v>
      </c>
    </row>
    <row r="3611" spans="1:2">
      <c r="A3611" s="271">
        <v>9047662</v>
      </c>
      <c r="B3611" s="274" t="s">
        <v>1645</v>
      </c>
    </row>
    <row r="3612" spans="1:2">
      <c r="A3612" s="271">
        <v>9047666</v>
      </c>
      <c r="B3612" s="274" t="s">
        <v>1646</v>
      </c>
    </row>
    <row r="3613" spans="1:2">
      <c r="A3613" s="271">
        <v>9047735</v>
      </c>
      <c r="B3613" s="274" t="s">
        <v>1647</v>
      </c>
    </row>
    <row r="3614" spans="1:2">
      <c r="A3614" s="271">
        <v>9047736</v>
      </c>
      <c r="B3614" s="274" t="s">
        <v>1648</v>
      </c>
    </row>
    <row r="3615" spans="1:2">
      <c r="A3615" s="271">
        <v>9047751</v>
      </c>
      <c r="B3615" s="274" t="s">
        <v>1649</v>
      </c>
    </row>
    <row r="3616" spans="1:2">
      <c r="A3616" s="271">
        <v>9047752</v>
      </c>
      <c r="B3616" s="274" t="s">
        <v>1650</v>
      </c>
    </row>
    <row r="3617" spans="1:2">
      <c r="A3617" s="271">
        <v>9047770</v>
      </c>
      <c r="B3617" s="274" t="s">
        <v>1651</v>
      </c>
    </row>
    <row r="3618" spans="1:2">
      <c r="A3618" s="271">
        <v>9047771</v>
      </c>
      <c r="B3618" s="274" t="s">
        <v>1652</v>
      </c>
    </row>
    <row r="3619" spans="1:2">
      <c r="A3619" s="271">
        <v>9047774</v>
      </c>
      <c r="B3619" s="274" t="s">
        <v>1653</v>
      </c>
    </row>
    <row r="3620" spans="1:2">
      <c r="A3620" s="271">
        <v>9047775</v>
      </c>
      <c r="B3620" s="274" t="s">
        <v>1654</v>
      </c>
    </row>
    <row r="3621" spans="1:2">
      <c r="A3621" s="271">
        <v>1909074</v>
      </c>
      <c r="B3621" s="274" t="s">
        <v>3663</v>
      </c>
    </row>
    <row r="3622" spans="1:2">
      <c r="A3622" s="271">
        <v>9111359</v>
      </c>
      <c r="B3622" s="274" t="s">
        <v>1655</v>
      </c>
    </row>
    <row r="3623" spans="1:2">
      <c r="A3623" s="271">
        <v>9111360</v>
      </c>
      <c r="B3623" s="274" t="s">
        <v>1656</v>
      </c>
    </row>
    <row r="3624" spans="1:2">
      <c r="A3624" s="271">
        <v>9105123</v>
      </c>
      <c r="B3624" s="274" t="s">
        <v>1657</v>
      </c>
    </row>
    <row r="3625" spans="1:2">
      <c r="A3625" s="271">
        <v>9105124</v>
      </c>
      <c r="B3625" s="274" t="s">
        <v>1658</v>
      </c>
    </row>
    <row r="3626" spans="1:2">
      <c r="A3626" s="271">
        <v>9105929</v>
      </c>
      <c r="B3626" s="274" t="s">
        <v>1659</v>
      </c>
    </row>
    <row r="3627" spans="1:2">
      <c r="A3627" s="271">
        <v>9105931</v>
      </c>
      <c r="B3627" s="274" t="s">
        <v>1660</v>
      </c>
    </row>
    <row r="3628" spans="1:2">
      <c r="A3628" s="271">
        <v>9105121</v>
      </c>
      <c r="B3628" s="274" t="s">
        <v>1661</v>
      </c>
    </row>
    <row r="3629" spans="1:2">
      <c r="A3629" s="271">
        <v>9105122</v>
      </c>
      <c r="B3629" s="274" t="s">
        <v>1662</v>
      </c>
    </row>
    <row r="3630" spans="1:2">
      <c r="A3630" s="271">
        <v>9105907</v>
      </c>
      <c r="B3630" s="274" t="s">
        <v>1663</v>
      </c>
    </row>
    <row r="3631" spans="1:2">
      <c r="A3631" s="271">
        <v>9105908</v>
      </c>
      <c r="B3631" s="274" t="s">
        <v>1664</v>
      </c>
    </row>
    <row r="3632" spans="1:2">
      <c r="A3632" s="271">
        <v>9105118</v>
      </c>
      <c r="B3632" s="274" t="s">
        <v>1665</v>
      </c>
    </row>
    <row r="3633" spans="1:2">
      <c r="A3633" s="271">
        <v>9105119</v>
      </c>
      <c r="B3633" s="274" t="s">
        <v>1666</v>
      </c>
    </row>
    <row r="3634" spans="1:2">
      <c r="A3634" s="271">
        <v>9111355</v>
      </c>
      <c r="B3634" s="274" t="s">
        <v>1667</v>
      </c>
    </row>
    <row r="3635" spans="1:2">
      <c r="A3635" s="271">
        <v>9111356</v>
      </c>
      <c r="B3635" s="274" t="s">
        <v>1668</v>
      </c>
    </row>
    <row r="3636" spans="1:2">
      <c r="A3636" s="271">
        <v>9181300</v>
      </c>
      <c r="B3636" s="274" t="s">
        <v>1669</v>
      </c>
    </row>
    <row r="3637" spans="1:2">
      <c r="A3637" s="271">
        <v>9181303</v>
      </c>
      <c r="B3637" s="274" t="s">
        <v>1670</v>
      </c>
    </row>
    <row r="3638" spans="1:2">
      <c r="A3638" s="271">
        <v>9181305</v>
      </c>
      <c r="B3638" s="274" t="s">
        <v>1671</v>
      </c>
    </row>
    <row r="3639" spans="1:2">
      <c r="A3639" s="284">
        <v>9181309</v>
      </c>
      <c r="B3639" s="274" t="s">
        <v>1672</v>
      </c>
    </row>
    <row r="3640" spans="1:2">
      <c r="A3640" s="284">
        <v>9181315</v>
      </c>
      <c r="B3640" s="274" t="s">
        <v>1673</v>
      </c>
    </row>
    <row r="3641" spans="1:2">
      <c r="A3641" s="284">
        <v>9245377</v>
      </c>
      <c r="B3641" s="274" t="s">
        <v>1674</v>
      </c>
    </row>
    <row r="3642" spans="1:2">
      <c r="A3642" s="284">
        <v>9245379</v>
      </c>
      <c r="B3642" s="274" t="s">
        <v>1675</v>
      </c>
    </row>
    <row r="3643" spans="1:2">
      <c r="A3643" s="284">
        <v>9245381</v>
      </c>
      <c r="B3643" s="274" t="s">
        <v>1676</v>
      </c>
    </row>
    <row r="3644" spans="1:2">
      <c r="A3644" s="284">
        <v>9245382</v>
      </c>
      <c r="B3644" s="274" t="s">
        <v>1677</v>
      </c>
    </row>
    <row r="3645" spans="1:2">
      <c r="A3645" s="284">
        <v>9245384</v>
      </c>
      <c r="B3645" s="274" t="s">
        <v>1678</v>
      </c>
    </row>
    <row r="3646" spans="1:2">
      <c r="A3646" s="284">
        <v>9245386</v>
      </c>
      <c r="B3646" s="274" t="s">
        <v>1679</v>
      </c>
    </row>
    <row r="3647" spans="1:2">
      <c r="A3647" s="284">
        <v>9245388</v>
      </c>
      <c r="B3647" s="274" t="s">
        <v>1680</v>
      </c>
    </row>
    <row r="3648" spans="1:2">
      <c r="A3648" s="271">
        <v>9245390</v>
      </c>
      <c r="B3648" s="274" t="s">
        <v>1681</v>
      </c>
    </row>
    <row r="3649" spans="1:2">
      <c r="A3649" s="271">
        <v>9245392</v>
      </c>
      <c r="B3649" s="274" t="s">
        <v>1682</v>
      </c>
    </row>
    <row r="3650" spans="1:2">
      <c r="A3650" s="271">
        <v>9245394</v>
      </c>
      <c r="B3650" s="274" t="s">
        <v>1683</v>
      </c>
    </row>
    <row r="3651" spans="1:2">
      <c r="A3651" s="271">
        <v>9247737</v>
      </c>
      <c r="B3651" s="274" t="s">
        <v>1670</v>
      </c>
    </row>
    <row r="3652" spans="1:2">
      <c r="A3652" s="271">
        <v>9247738</v>
      </c>
      <c r="B3652" s="274" t="s">
        <v>1671</v>
      </c>
    </row>
    <row r="3653" spans="1:2">
      <c r="A3653" s="271">
        <v>9247740</v>
      </c>
      <c r="B3653" s="274" t="s">
        <v>1684</v>
      </c>
    </row>
    <row r="3654" spans="1:2">
      <c r="A3654" s="271">
        <v>9247742</v>
      </c>
      <c r="B3654" s="274" t="s">
        <v>1672</v>
      </c>
    </row>
    <row r="3655" spans="1:2">
      <c r="A3655" s="271">
        <v>9247744</v>
      </c>
      <c r="B3655" s="274" t="s">
        <v>1685</v>
      </c>
    </row>
    <row r="3656" spans="1:2">
      <c r="A3656" s="271">
        <v>9247746</v>
      </c>
      <c r="B3656" s="274" t="s">
        <v>1686</v>
      </c>
    </row>
    <row r="3657" spans="1:2">
      <c r="A3657" s="271">
        <v>9247758</v>
      </c>
      <c r="B3657" s="274" t="s">
        <v>1673</v>
      </c>
    </row>
    <row r="3658" spans="1:2">
      <c r="A3658" s="271">
        <v>9247529</v>
      </c>
      <c r="B3658" s="274" t="s">
        <v>1687</v>
      </c>
    </row>
    <row r="3659" spans="1:2">
      <c r="A3659" s="271">
        <v>9246312</v>
      </c>
      <c r="B3659" s="274" t="s">
        <v>1690</v>
      </c>
    </row>
    <row r="3660" spans="1:2">
      <c r="A3660" s="271">
        <v>9246315</v>
      </c>
      <c r="B3660" s="274" t="s">
        <v>1691</v>
      </c>
    </row>
    <row r="3661" spans="1:2">
      <c r="A3661" s="271">
        <v>9246316</v>
      </c>
      <c r="B3661" s="274" t="s">
        <v>1692</v>
      </c>
    </row>
    <row r="3662" spans="1:2">
      <c r="A3662" s="271">
        <v>9242552</v>
      </c>
      <c r="B3662" s="274" t="s">
        <v>1689</v>
      </c>
    </row>
    <row r="3663" spans="1:2">
      <c r="A3663" s="271">
        <v>9257725</v>
      </c>
      <c r="B3663" s="274" t="s">
        <v>4698</v>
      </c>
    </row>
    <row r="3664" spans="1:2">
      <c r="A3664" s="271">
        <v>9257727</v>
      </c>
      <c r="B3664" s="274" t="s">
        <v>4699</v>
      </c>
    </row>
    <row r="3665" spans="1:2">
      <c r="A3665" s="271">
        <v>9105599</v>
      </c>
      <c r="B3665" s="274" t="s">
        <v>1560</v>
      </c>
    </row>
    <row r="3666" spans="1:2">
      <c r="A3666" s="271">
        <v>9105600</v>
      </c>
      <c r="B3666" s="274" t="s">
        <v>1561</v>
      </c>
    </row>
    <row r="3667" spans="1:2">
      <c r="A3667" s="271">
        <v>9105601</v>
      </c>
      <c r="B3667" s="274" t="s">
        <v>1562</v>
      </c>
    </row>
    <row r="3668" spans="1:2">
      <c r="A3668" s="271">
        <v>9105602</v>
      </c>
      <c r="B3668" s="274" t="s">
        <v>1563</v>
      </c>
    </row>
    <row r="3669" spans="1:2">
      <c r="A3669" s="271">
        <v>9105605</v>
      </c>
      <c r="B3669" s="274" t="s">
        <v>1564</v>
      </c>
    </row>
    <row r="3670" spans="1:2">
      <c r="A3670" s="271">
        <v>9105606</v>
      </c>
      <c r="B3670" s="274" t="s">
        <v>1565</v>
      </c>
    </row>
    <row r="3671" spans="1:2">
      <c r="A3671" s="271">
        <v>9105609</v>
      </c>
      <c r="B3671" s="274" t="s">
        <v>1566</v>
      </c>
    </row>
    <row r="3672" spans="1:2">
      <c r="A3672" s="271">
        <v>9105610</v>
      </c>
      <c r="B3672" s="274" t="s">
        <v>1567</v>
      </c>
    </row>
    <row r="3673" spans="1:2">
      <c r="A3673" s="271">
        <v>9105611</v>
      </c>
      <c r="B3673" s="274" t="s">
        <v>1568</v>
      </c>
    </row>
    <row r="3674" spans="1:2">
      <c r="A3674" s="271">
        <v>9105612</v>
      </c>
      <c r="B3674" s="274" t="s">
        <v>1569</v>
      </c>
    </row>
    <row r="3675" spans="1:2">
      <c r="A3675" s="271">
        <v>9105613</v>
      </c>
      <c r="B3675" s="274" t="s">
        <v>1570</v>
      </c>
    </row>
    <row r="3676" spans="1:2">
      <c r="A3676" s="271">
        <v>9105614</v>
      </c>
      <c r="B3676" s="274" t="s">
        <v>1571</v>
      </c>
    </row>
    <row r="3677" spans="1:2">
      <c r="A3677" s="271">
        <v>9105615</v>
      </c>
      <c r="B3677" s="274" t="s">
        <v>1572</v>
      </c>
    </row>
    <row r="3678" spans="1:2">
      <c r="A3678" s="271">
        <v>9105616</v>
      </c>
      <c r="B3678" s="274" t="s">
        <v>1573</v>
      </c>
    </row>
    <row r="3679" spans="1:2">
      <c r="A3679" s="271">
        <v>9105617</v>
      </c>
      <c r="B3679" s="274" t="s">
        <v>1574</v>
      </c>
    </row>
    <row r="3680" spans="1:2">
      <c r="A3680" s="271">
        <v>9105618</v>
      </c>
      <c r="B3680" s="274" t="s">
        <v>1575</v>
      </c>
    </row>
    <row r="3681" spans="1:2">
      <c r="A3681" s="271">
        <v>9105619</v>
      </c>
      <c r="B3681" s="274" t="s">
        <v>1576</v>
      </c>
    </row>
    <row r="3682" spans="1:2">
      <c r="A3682" s="271">
        <v>9105620</v>
      </c>
      <c r="B3682" s="274" t="s">
        <v>1577</v>
      </c>
    </row>
    <row r="3683" spans="1:2">
      <c r="A3683" s="271">
        <v>9105623</v>
      </c>
      <c r="B3683" s="274" t="s">
        <v>1578</v>
      </c>
    </row>
    <row r="3684" spans="1:2">
      <c r="A3684" s="271">
        <v>9105624</v>
      </c>
      <c r="B3684" s="274" t="s">
        <v>1579</v>
      </c>
    </row>
    <row r="3685" spans="1:2">
      <c r="A3685" s="271">
        <v>9105627</v>
      </c>
      <c r="B3685" s="274" t="s">
        <v>1580</v>
      </c>
    </row>
    <row r="3686" spans="1:2">
      <c r="A3686" s="271">
        <v>9105628</v>
      </c>
      <c r="B3686" s="274" t="s">
        <v>1581</v>
      </c>
    </row>
    <row r="3687" spans="1:2">
      <c r="A3687" s="271">
        <v>9105629</v>
      </c>
      <c r="B3687" s="274" t="s">
        <v>1582</v>
      </c>
    </row>
    <row r="3688" spans="1:2">
      <c r="A3688" s="271">
        <v>9105630</v>
      </c>
      <c r="B3688" s="274" t="s">
        <v>1583</v>
      </c>
    </row>
    <row r="3689" spans="1:2">
      <c r="A3689" s="271">
        <v>9105631</v>
      </c>
      <c r="B3689" s="274" t="s">
        <v>1584</v>
      </c>
    </row>
    <row r="3690" spans="1:2">
      <c r="A3690" s="271">
        <v>9105632</v>
      </c>
      <c r="B3690" s="274" t="s">
        <v>1585</v>
      </c>
    </row>
    <row r="3691" spans="1:2">
      <c r="A3691" s="271">
        <v>9105633</v>
      </c>
      <c r="B3691" s="274" t="s">
        <v>1586</v>
      </c>
    </row>
    <row r="3692" spans="1:2">
      <c r="A3692" s="271">
        <v>9105634</v>
      </c>
      <c r="B3692" s="274" t="s">
        <v>1587</v>
      </c>
    </row>
    <row r="3693" spans="1:2">
      <c r="A3693" s="271">
        <v>9099942</v>
      </c>
      <c r="B3693" s="274" t="s">
        <v>1588</v>
      </c>
    </row>
    <row r="3694" spans="1:2">
      <c r="A3694" s="271">
        <v>9099943</v>
      </c>
      <c r="B3694" s="274" t="s">
        <v>1589</v>
      </c>
    </row>
    <row r="3695" spans="1:2">
      <c r="A3695" s="271">
        <v>9099946</v>
      </c>
      <c r="B3695" s="274" t="s">
        <v>1590</v>
      </c>
    </row>
    <row r="3696" spans="1:2">
      <c r="A3696" s="271">
        <v>9099947</v>
      </c>
      <c r="B3696" s="274" t="s">
        <v>1591</v>
      </c>
    </row>
    <row r="3697" spans="1:2">
      <c r="A3697" s="271">
        <v>9099950</v>
      </c>
      <c r="B3697" s="274" t="s">
        <v>1592</v>
      </c>
    </row>
    <row r="3698" spans="1:2">
      <c r="A3698" s="271">
        <v>9099952</v>
      </c>
      <c r="B3698" s="274" t="s">
        <v>1593</v>
      </c>
    </row>
    <row r="3699" spans="1:2">
      <c r="A3699" s="271">
        <v>9099953</v>
      </c>
      <c r="B3699" s="274" t="s">
        <v>1594</v>
      </c>
    </row>
    <row r="3700" spans="1:2">
      <c r="A3700" s="271">
        <v>9099954</v>
      </c>
      <c r="B3700" s="274" t="s">
        <v>1595</v>
      </c>
    </row>
    <row r="3701" spans="1:2">
      <c r="A3701" s="271">
        <v>9099955</v>
      </c>
      <c r="B3701" s="274" t="s">
        <v>1596</v>
      </c>
    </row>
    <row r="3702" spans="1:2">
      <c r="A3702" s="271">
        <v>9099956</v>
      </c>
      <c r="B3702" s="274" t="s">
        <v>1597</v>
      </c>
    </row>
    <row r="3703" spans="1:2">
      <c r="A3703" s="271">
        <v>9111277</v>
      </c>
      <c r="B3703" s="274" t="s">
        <v>3659</v>
      </c>
    </row>
    <row r="3704" spans="1:2">
      <c r="A3704" s="271">
        <v>9111278</v>
      </c>
      <c r="B3704" s="274" t="s">
        <v>3660</v>
      </c>
    </row>
    <row r="3705" spans="1:2">
      <c r="A3705" s="271">
        <v>9273032</v>
      </c>
      <c r="B3705" s="274" t="s">
        <v>3657</v>
      </c>
    </row>
    <row r="3706" spans="1:2">
      <c r="A3706" s="271">
        <v>9273033</v>
      </c>
      <c r="B3706" s="274" t="s">
        <v>3658</v>
      </c>
    </row>
    <row r="3707" spans="1:2">
      <c r="A3707" s="271">
        <v>9273034</v>
      </c>
      <c r="B3707" s="274" t="s">
        <v>1588</v>
      </c>
    </row>
    <row r="3708" spans="1:2">
      <c r="A3708" s="271">
        <v>9273035</v>
      </c>
      <c r="B3708" s="274" t="s">
        <v>1589</v>
      </c>
    </row>
    <row r="3709" spans="1:2">
      <c r="A3709" s="271">
        <v>9273038</v>
      </c>
      <c r="B3709" s="274" t="s">
        <v>1590</v>
      </c>
    </row>
    <row r="3710" spans="1:2" ht="15" thickBot="1">
      <c r="A3710" s="285">
        <v>9273039</v>
      </c>
      <c r="B3710" s="274" t="s">
        <v>1591</v>
      </c>
    </row>
    <row r="3711" spans="1:2">
      <c r="A3711" s="271">
        <v>9273040</v>
      </c>
      <c r="B3711" s="274" t="s">
        <v>1592</v>
      </c>
    </row>
    <row r="3712" spans="1:2">
      <c r="A3712" s="271">
        <v>9273041</v>
      </c>
      <c r="B3712" s="274" t="s">
        <v>1593</v>
      </c>
    </row>
    <row r="3713" spans="1:2">
      <c r="A3713" s="271">
        <v>9273042</v>
      </c>
      <c r="B3713" s="274" t="s">
        <v>1594</v>
      </c>
    </row>
    <row r="3714" spans="1:2">
      <c r="A3714" s="271">
        <v>9273043</v>
      </c>
      <c r="B3714" s="274" t="s">
        <v>1594</v>
      </c>
    </row>
    <row r="3715" spans="1:2">
      <c r="A3715" s="271">
        <v>9273044</v>
      </c>
      <c r="B3715" s="274" t="s">
        <v>1596</v>
      </c>
    </row>
    <row r="3716" spans="1:2">
      <c r="A3716" s="271">
        <v>9273045</v>
      </c>
      <c r="B3716" s="274" t="s">
        <v>1597</v>
      </c>
    </row>
    <row r="3717" spans="1:2">
      <c r="A3717" s="271">
        <v>9273046</v>
      </c>
      <c r="B3717" s="274" t="s">
        <v>3659</v>
      </c>
    </row>
    <row r="3718" spans="1:2">
      <c r="A3718" s="271">
        <v>9273047</v>
      </c>
      <c r="B3718" s="274" t="s">
        <v>3660</v>
      </c>
    </row>
    <row r="3719" spans="1:2">
      <c r="A3719" s="271">
        <v>1016170</v>
      </c>
      <c r="B3719" s="274" t="s">
        <v>1558</v>
      </c>
    </row>
    <row r="3720" spans="1:2">
      <c r="A3720" s="271">
        <v>1021493</v>
      </c>
      <c r="B3720" s="274" t="s">
        <v>1559</v>
      </c>
    </row>
    <row r="3721" spans="1:2">
      <c r="A3721" s="271">
        <v>9155280</v>
      </c>
      <c r="B3721" s="274" t="s">
        <v>4209</v>
      </c>
    </row>
    <row r="3722" spans="1:2">
      <c r="A3722" s="271">
        <v>9155281</v>
      </c>
      <c r="B3722" s="274" t="s">
        <v>4210</v>
      </c>
    </row>
    <row r="3723" spans="1:2">
      <c r="A3723" s="271">
        <v>9105635</v>
      </c>
      <c r="B3723" s="274" t="s">
        <v>1601</v>
      </c>
    </row>
    <row r="3724" spans="1:2">
      <c r="A3724" s="271">
        <v>9105636</v>
      </c>
      <c r="B3724" s="274" t="s">
        <v>1602</v>
      </c>
    </row>
    <row r="3725" spans="1:2">
      <c r="A3725" s="271">
        <v>9105639</v>
      </c>
      <c r="B3725" s="274" t="s">
        <v>1603</v>
      </c>
    </row>
    <row r="3726" spans="1:2">
      <c r="A3726" s="271">
        <v>9105640</v>
      </c>
      <c r="B3726" s="274" t="s">
        <v>1604</v>
      </c>
    </row>
    <row r="3727" spans="1:2">
      <c r="A3727" s="271">
        <v>9105643</v>
      </c>
      <c r="B3727" s="274" t="s">
        <v>1605</v>
      </c>
    </row>
    <row r="3728" spans="1:2">
      <c r="A3728" s="271">
        <v>9105644</v>
      </c>
      <c r="B3728" s="274" t="s">
        <v>1606</v>
      </c>
    </row>
    <row r="3729" spans="1:2">
      <c r="A3729" s="271">
        <v>9105647</v>
      </c>
      <c r="B3729" s="274" t="s">
        <v>1607</v>
      </c>
    </row>
    <row r="3730" spans="1:2">
      <c r="A3730" s="271">
        <v>9105648</v>
      </c>
      <c r="B3730" s="274" t="s">
        <v>1608</v>
      </c>
    </row>
    <row r="3731" spans="1:2">
      <c r="A3731" s="271">
        <v>9105651</v>
      </c>
      <c r="B3731" s="274" t="s">
        <v>1609</v>
      </c>
    </row>
    <row r="3732" spans="1:2">
      <c r="A3732" s="271">
        <v>9105652</v>
      </c>
      <c r="B3732" s="274" t="s">
        <v>1610</v>
      </c>
    </row>
    <row r="3733" spans="1:2">
      <c r="A3733" s="271">
        <v>9105655</v>
      </c>
      <c r="B3733" s="274" t="s">
        <v>1611</v>
      </c>
    </row>
    <row r="3734" spans="1:2">
      <c r="A3734" s="271">
        <v>9105656</v>
      </c>
      <c r="B3734" s="274" t="s">
        <v>1612</v>
      </c>
    </row>
    <row r="3735" spans="1:2">
      <c r="A3735" s="271">
        <v>9105659</v>
      </c>
      <c r="B3735" s="274" t="s">
        <v>1613</v>
      </c>
    </row>
    <row r="3736" spans="1:2">
      <c r="A3736" s="271">
        <v>9105660</v>
      </c>
      <c r="B3736" s="274" t="s">
        <v>1614</v>
      </c>
    </row>
    <row r="3737" spans="1:2">
      <c r="A3737" s="271">
        <v>9105661</v>
      </c>
      <c r="B3737" s="274" t="s">
        <v>1615</v>
      </c>
    </row>
    <row r="3738" spans="1:2">
      <c r="A3738" s="271">
        <v>9105662</v>
      </c>
      <c r="B3738" s="274" t="s">
        <v>1616</v>
      </c>
    </row>
    <row r="3739" spans="1:2">
      <c r="A3739" s="271">
        <v>9105665</v>
      </c>
      <c r="B3739" s="274" t="s">
        <v>1617</v>
      </c>
    </row>
    <row r="3740" spans="1:2">
      <c r="A3740" s="271">
        <v>9105666</v>
      </c>
      <c r="B3740" s="274" t="s">
        <v>1618</v>
      </c>
    </row>
    <row r="3741" spans="1:2">
      <c r="A3741" s="271">
        <v>9105669</v>
      </c>
      <c r="B3741" s="274" t="s">
        <v>1619</v>
      </c>
    </row>
    <row r="3742" spans="1:2">
      <c r="A3742" s="271">
        <v>9105670</v>
      </c>
      <c r="B3742" s="274" t="s">
        <v>1620</v>
      </c>
    </row>
    <row r="3743" spans="1:2">
      <c r="A3743" s="271">
        <v>9105673</v>
      </c>
      <c r="B3743" s="274" t="s">
        <v>1621</v>
      </c>
    </row>
    <row r="3744" spans="1:2">
      <c r="A3744" s="271">
        <v>9105674</v>
      </c>
      <c r="B3744" s="274" t="s">
        <v>1622</v>
      </c>
    </row>
    <row r="3745" spans="1:2">
      <c r="A3745" s="271">
        <v>9105677</v>
      </c>
      <c r="B3745" s="274" t="s">
        <v>1623</v>
      </c>
    </row>
    <row r="3746" spans="1:2">
      <c r="A3746" s="271">
        <v>9105678</v>
      </c>
      <c r="B3746" s="274" t="s">
        <v>1624</v>
      </c>
    </row>
    <row r="3747" spans="1:2">
      <c r="A3747" s="271">
        <v>9105682</v>
      </c>
      <c r="B3747" s="274" t="s">
        <v>1625</v>
      </c>
    </row>
    <row r="3748" spans="1:2">
      <c r="A3748" s="271">
        <v>9105683</v>
      </c>
      <c r="B3748" s="274" t="s">
        <v>1626</v>
      </c>
    </row>
    <row r="3749" spans="1:2">
      <c r="A3749" s="271">
        <v>9105686</v>
      </c>
      <c r="B3749" s="274" t="s">
        <v>1627</v>
      </c>
    </row>
    <row r="3750" spans="1:2">
      <c r="A3750" s="271">
        <v>9105687</v>
      </c>
      <c r="B3750" s="274" t="s">
        <v>1628</v>
      </c>
    </row>
    <row r="3751" spans="1:2">
      <c r="A3751" s="271">
        <v>9111305</v>
      </c>
      <c r="B3751" s="274" t="s">
        <v>1629</v>
      </c>
    </row>
    <row r="3752" spans="1:2">
      <c r="A3752" s="271">
        <v>9111306</v>
      </c>
      <c r="B3752" s="274" t="s">
        <v>1630</v>
      </c>
    </row>
    <row r="3753" spans="1:2">
      <c r="A3753" s="271">
        <v>9099957</v>
      </c>
      <c r="B3753" s="274" t="s">
        <v>1631</v>
      </c>
    </row>
    <row r="3754" spans="1:2">
      <c r="A3754" s="271">
        <v>9099958</v>
      </c>
      <c r="B3754" s="274" t="s">
        <v>1632</v>
      </c>
    </row>
    <row r="3755" spans="1:2">
      <c r="A3755" s="271">
        <v>9099961</v>
      </c>
      <c r="B3755" s="274" t="s">
        <v>1633</v>
      </c>
    </row>
    <row r="3756" spans="1:2">
      <c r="A3756" s="271">
        <v>9099962</v>
      </c>
      <c r="B3756" s="274" t="s">
        <v>1634</v>
      </c>
    </row>
    <row r="3757" spans="1:2">
      <c r="A3757" s="271">
        <v>9099965</v>
      </c>
      <c r="B3757" s="274" t="s">
        <v>1635</v>
      </c>
    </row>
    <row r="3758" spans="1:2">
      <c r="A3758" s="271">
        <v>9099966</v>
      </c>
      <c r="B3758" s="274" t="s">
        <v>1636</v>
      </c>
    </row>
    <row r="3759" spans="1:2">
      <c r="A3759" s="271">
        <v>9099967</v>
      </c>
      <c r="B3759" s="274" t="s">
        <v>1637</v>
      </c>
    </row>
    <row r="3760" spans="1:2">
      <c r="A3760" s="271">
        <v>9099968</v>
      </c>
      <c r="B3760" s="274" t="s">
        <v>1638</v>
      </c>
    </row>
    <row r="3761" spans="1:2">
      <c r="A3761" s="271">
        <v>9099969</v>
      </c>
      <c r="B3761" s="274" t="s">
        <v>1639</v>
      </c>
    </row>
    <row r="3762" spans="1:2">
      <c r="A3762" s="271">
        <v>9099970</v>
      </c>
      <c r="B3762" s="274" t="s">
        <v>1640</v>
      </c>
    </row>
    <row r="3763" spans="1:2">
      <c r="A3763" s="271">
        <v>9111311</v>
      </c>
      <c r="B3763" s="274" t="s">
        <v>3661</v>
      </c>
    </row>
    <row r="3764" spans="1:2">
      <c r="A3764" s="271">
        <v>9111312</v>
      </c>
      <c r="B3764" s="274" t="s">
        <v>3662</v>
      </c>
    </row>
    <row r="3765" spans="1:2">
      <c r="A3765" s="271">
        <v>9270469</v>
      </c>
      <c r="B3765" s="274" t="s">
        <v>1629</v>
      </c>
    </row>
    <row r="3766" spans="1:2">
      <c r="A3766" s="271">
        <v>9270470</v>
      </c>
      <c r="B3766" s="274" t="s">
        <v>1630</v>
      </c>
    </row>
    <row r="3767" spans="1:2">
      <c r="A3767" s="271">
        <v>9270512</v>
      </c>
      <c r="B3767" s="274" t="s">
        <v>1631</v>
      </c>
    </row>
    <row r="3768" spans="1:2">
      <c r="A3768" s="271">
        <v>9270513</v>
      </c>
      <c r="B3768" s="274" t="s">
        <v>1632</v>
      </c>
    </row>
    <row r="3769" spans="1:2">
      <c r="A3769" s="271">
        <v>9264122</v>
      </c>
      <c r="B3769" s="274" t="s">
        <v>1633</v>
      </c>
    </row>
    <row r="3770" spans="1:2">
      <c r="A3770" s="271">
        <v>9264123</v>
      </c>
      <c r="B3770" s="274" t="s">
        <v>1634</v>
      </c>
    </row>
    <row r="3771" spans="1:2">
      <c r="A3771" s="271">
        <v>9270520</v>
      </c>
      <c r="B3771" s="274" t="s">
        <v>1635</v>
      </c>
    </row>
    <row r="3772" spans="1:2">
      <c r="A3772" s="271">
        <v>9270531</v>
      </c>
      <c r="B3772" s="274" t="s">
        <v>1636</v>
      </c>
    </row>
    <row r="3773" spans="1:2">
      <c r="A3773" s="271">
        <v>9270532</v>
      </c>
      <c r="B3773" s="274" t="s">
        <v>1637</v>
      </c>
    </row>
    <row r="3774" spans="1:2">
      <c r="A3774" s="271">
        <v>9270533</v>
      </c>
      <c r="B3774" s="274" t="s">
        <v>1638</v>
      </c>
    </row>
    <row r="3775" spans="1:2">
      <c r="A3775" s="271">
        <v>9270534</v>
      </c>
      <c r="B3775" s="274" t="s">
        <v>1639</v>
      </c>
    </row>
    <row r="3776" spans="1:2">
      <c r="A3776" s="271">
        <v>9270535</v>
      </c>
      <c r="B3776" s="274" t="s">
        <v>1640</v>
      </c>
    </row>
    <row r="3777" spans="1:2">
      <c r="A3777" s="271">
        <v>9270537</v>
      </c>
      <c r="B3777" s="274" t="s">
        <v>3661</v>
      </c>
    </row>
    <row r="3778" spans="1:2">
      <c r="A3778" s="271">
        <v>9270538</v>
      </c>
      <c r="B3778" s="274" t="s">
        <v>3662</v>
      </c>
    </row>
    <row r="3779" spans="1:2">
      <c r="A3779" s="271">
        <v>9220267</v>
      </c>
      <c r="B3779" s="274" t="s">
        <v>1688</v>
      </c>
    </row>
    <row r="3780" spans="1:2">
      <c r="A3780" s="271">
        <v>9144830</v>
      </c>
      <c r="B3780" s="274" t="s">
        <v>1598</v>
      </c>
    </row>
    <row r="3781" spans="1:2">
      <c r="A3781" s="271">
        <v>9144841</v>
      </c>
      <c r="B3781" s="274" t="s">
        <v>1599</v>
      </c>
    </row>
    <row r="3782" spans="1:2">
      <c r="A3782" s="271">
        <v>75808</v>
      </c>
      <c r="B3782" s="274" t="s">
        <v>1600</v>
      </c>
    </row>
    <row r="3783" spans="1:2">
      <c r="A3783" s="271">
        <v>9275796</v>
      </c>
      <c r="B3783" s="274" t="s">
        <v>4344</v>
      </c>
    </row>
    <row r="3784" spans="1:2">
      <c r="A3784" s="271">
        <v>9275794</v>
      </c>
      <c r="B3784" s="274" t="s">
        <v>4345</v>
      </c>
    </row>
    <row r="3785" spans="1:2">
      <c r="A3785" s="271">
        <v>9275787</v>
      </c>
      <c r="B3785" s="274" t="s">
        <v>4346</v>
      </c>
    </row>
    <row r="3786" spans="1:2">
      <c r="A3786" s="271">
        <v>9275740</v>
      </c>
      <c r="B3786" s="274" t="s">
        <v>4347</v>
      </c>
    </row>
    <row r="3787" spans="1:2">
      <c r="A3787" s="271">
        <v>9275786</v>
      </c>
      <c r="B3787" s="274" t="s">
        <v>4348</v>
      </c>
    </row>
    <row r="3788" spans="1:2">
      <c r="A3788" s="271">
        <v>9275785</v>
      </c>
      <c r="B3788" s="274" t="s">
        <v>4349</v>
      </c>
    </row>
    <row r="3789" spans="1:2">
      <c r="A3789" s="271">
        <v>9275783</v>
      </c>
      <c r="B3789" s="274" t="s">
        <v>4350</v>
      </c>
    </row>
    <row r="3790" spans="1:2">
      <c r="A3790" s="271">
        <v>9275782</v>
      </c>
      <c r="B3790" s="274" t="s">
        <v>4351</v>
      </c>
    </row>
    <row r="3791" spans="1:2">
      <c r="A3791" s="271">
        <v>9278780</v>
      </c>
      <c r="B3791" s="274" t="s">
        <v>4352</v>
      </c>
    </row>
    <row r="3792" spans="1:2">
      <c r="A3792" s="271">
        <v>9278791</v>
      </c>
      <c r="B3792" s="274" t="s">
        <v>4353</v>
      </c>
    </row>
    <row r="3793" spans="1:2">
      <c r="A3793" s="271">
        <v>9278793</v>
      </c>
      <c r="B3793" s="274" t="s">
        <v>4354</v>
      </c>
    </row>
    <row r="3794" spans="1:2">
      <c r="A3794" s="271">
        <v>9276735</v>
      </c>
      <c r="B3794" s="274" t="s">
        <v>4355</v>
      </c>
    </row>
    <row r="3795" spans="1:2">
      <c r="A3795" s="271">
        <v>9276732</v>
      </c>
      <c r="B3795" s="274" t="s">
        <v>4356</v>
      </c>
    </row>
    <row r="3796" spans="1:2">
      <c r="A3796" s="271">
        <v>9276737</v>
      </c>
      <c r="B3796" s="274" t="s">
        <v>4357</v>
      </c>
    </row>
    <row r="3797" spans="1:2">
      <c r="A3797" s="271">
        <v>9276645</v>
      </c>
      <c r="B3797" s="274" t="s">
        <v>4358</v>
      </c>
    </row>
    <row r="3798" spans="1:2">
      <c r="A3798" s="271">
        <v>9276643</v>
      </c>
      <c r="B3798" s="274" t="s">
        <v>4359</v>
      </c>
    </row>
    <row r="3799" spans="1:2">
      <c r="A3799" s="271">
        <v>9276646</v>
      </c>
      <c r="B3799" s="274" t="s">
        <v>4360</v>
      </c>
    </row>
    <row r="3800" spans="1:2">
      <c r="A3800" s="271">
        <v>9278798</v>
      </c>
      <c r="B3800" s="274" t="s">
        <v>4361</v>
      </c>
    </row>
    <row r="3801" spans="1:2">
      <c r="A3801" s="271">
        <v>9278799</v>
      </c>
      <c r="B3801" s="274" t="s">
        <v>4362</v>
      </c>
    </row>
    <row r="3802" spans="1:2">
      <c r="A3802" s="271">
        <v>9278672</v>
      </c>
      <c r="B3802" s="274" t="s">
        <v>4363</v>
      </c>
    </row>
    <row r="3803" spans="1:2">
      <c r="A3803" s="271">
        <v>9278657</v>
      </c>
      <c r="B3803" s="274" t="s">
        <v>4364</v>
      </c>
    </row>
    <row r="3804" spans="1:2">
      <c r="A3804" s="271">
        <v>9278099</v>
      </c>
      <c r="B3804" s="274" t="s">
        <v>4365</v>
      </c>
    </row>
    <row r="3805" spans="1:2">
      <c r="A3805" s="271">
        <v>9277975</v>
      </c>
      <c r="B3805" s="274" t="s">
        <v>4366</v>
      </c>
    </row>
    <row r="3806" spans="1:2">
      <c r="A3806" s="271">
        <v>9276717</v>
      </c>
      <c r="B3806" s="274" t="s">
        <v>4367</v>
      </c>
    </row>
    <row r="3807" spans="1:2">
      <c r="A3807" s="271">
        <v>9278125</v>
      </c>
      <c r="B3807" s="274" t="s">
        <v>4368</v>
      </c>
    </row>
    <row r="3808" spans="1:2">
      <c r="A3808" s="271">
        <v>9277972</v>
      </c>
      <c r="B3808" s="274" t="s">
        <v>4369</v>
      </c>
    </row>
    <row r="3809" spans="1:2">
      <c r="A3809" s="271">
        <v>9276712</v>
      </c>
      <c r="B3809" s="274" t="s">
        <v>4370</v>
      </c>
    </row>
    <row r="3810" spans="1:2">
      <c r="A3810" s="271">
        <v>9272814</v>
      </c>
      <c r="B3810" s="274" t="s">
        <v>4371</v>
      </c>
    </row>
    <row r="3811" spans="1:2">
      <c r="A3811" s="271">
        <v>9268516</v>
      </c>
      <c r="B3811" s="274" t="s">
        <v>4372</v>
      </c>
    </row>
    <row r="3812" spans="1:2">
      <c r="A3812" s="271">
        <v>9278801</v>
      </c>
      <c r="B3812" s="274" t="s">
        <v>4373</v>
      </c>
    </row>
    <row r="3813" spans="1:2">
      <c r="A3813" s="271">
        <v>9209402</v>
      </c>
      <c r="B3813" s="274" t="s">
        <v>4374</v>
      </c>
    </row>
    <row r="3814" spans="1:2">
      <c r="A3814" s="271">
        <v>9209403</v>
      </c>
      <c r="B3814" s="274" t="s">
        <v>4375</v>
      </c>
    </row>
    <row r="3815" spans="1:2">
      <c r="A3815" s="271">
        <v>9209404</v>
      </c>
      <c r="B3815" s="274" t="s">
        <v>4376</v>
      </c>
    </row>
    <row r="3816" spans="1:2">
      <c r="A3816" s="271">
        <v>9209405</v>
      </c>
      <c r="B3816" s="274" t="s">
        <v>4377</v>
      </c>
    </row>
    <row r="3817" spans="1:2">
      <c r="A3817" s="271">
        <v>9242708</v>
      </c>
      <c r="B3817" s="274" t="s">
        <v>4378</v>
      </c>
    </row>
    <row r="3818" spans="1:2">
      <c r="A3818" s="271">
        <v>9242711</v>
      </c>
      <c r="B3818" s="274" t="s">
        <v>4379</v>
      </c>
    </row>
    <row r="3819" spans="1:2">
      <c r="A3819" s="271">
        <v>9242709</v>
      </c>
      <c r="B3819" s="274" t="s">
        <v>4380</v>
      </c>
    </row>
    <row r="3820" spans="1:2">
      <c r="A3820" s="271">
        <v>9242712</v>
      </c>
      <c r="B3820" s="274" t="s">
        <v>4381</v>
      </c>
    </row>
    <row r="3821" spans="1:2">
      <c r="A3821" s="271">
        <v>9242710</v>
      </c>
      <c r="B3821" s="274" t="s">
        <v>4382</v>
      </c>
    </row>
    <row r="3822" spans="1:2">
      <c r="A3822" s="271">
        <v>9242713</v>
      </c>
      <c r="B3822" s="274" t="s">
        <v>4383</v>
      </c>
    </row>
    <row r="3823" spans="1:2">
      <c r="A3823" s="271">
        <v>9242238</v>
      </c>
      <c r="B3823" s="274" t="s">
        <v>4384</v>
      </c>
    </row>
    <row r="3824" spans="1:2">
      <c r="A3824" s="271">
        <v>9277096</v>
      </c>
      <c r="B3824" s="274" t="s">
        <v>4385</v>
      </c>
    </row>
    <row r="3825" spans="1:2">
      <c r="A3825" s="271">
        <v>9242240</v>
      </c>
      <c r="B3825" s="274" t="s">
        <v>4386</v>
      </c>
    </row>
    <row r="3826" spans="1:2">
      <c r="A3826" s="271">
        <v>9277098</v>
      </c>
      <c r="B3826" s="274" t="s">
        <v>4387</v>
      </c>
    </row>
    <row r="3827" spans="1:2">
      <c r="A3827" s="271">
        <v>9242227</v>
      </c>
      <c r="B3827" s="274" t="s">
        <v>4388</v>
      </c>
    </row>
    <row r="3828" spans="1:2">
      <c r="A3828" s="271">
        <v>9277151</v>
      </c>
      <c r="B3828" s="274" t="s">
        <v>4389</v>
      </c>
    </row>
    <row r="3829" spans="1:2">
      <c r="A3829" s="271">
        <v>9242228</v>
      </c>
      <c r="B3829" s="274" t="s">
        <v>4390</v>
      </c>
    </row>
    <row r="3830" spans="1:2">
      <c r="A3830" s="271">
        <v>9277152</v>
      </c>
      <c r="B3830" s="274" t="s">
        <v>4391</v>
      </c>
    </row>
    <row r="3831" spans="1:2">
      <c r="A3831" s="271">
        <v>9254630</v>
      </c>
      <c r="B3831" s="274" t="s">
        <v>4392</v>
      </c>
    </row>
    <row r="3832" spans="1:2">
      <c r="A3832" s="271">
        <v>9277164</v>
      </c>
      <c r="B3832" s="274" t="s">
        <v>4393</v>
      </c>
    </row>
    <row r="3833" spans="1:2">
      <c r="A3833" s="271">
        <v>9277167</v>
      </c>
      <c r="B3833" s="274" t="s">
        <v>4394</v>
      </c>
    </row>
    <row r="3834" spans="1:2">
      <c r="A3834" s="271">
        <v>9277440</v>
      </c>
      <c r="B3834" s="274" t="s">
        <v>4395</v>
      </c>
    </row>
    <row r="3835" spans="1:2">
      <c r="A3835" s="271">
        <v>9277153</v>
      </c>
      <c r="B3835" s="274" t="s">
        <v>3212</v>
      </c>
    </row>
    <row r="3836" spans="1:2">
      <c r="A3836" s="271">
        <v>9130078</v>
      </c>
      <c r="B3836" s="274" t="s">
        <v>4396</v>
      </c>
    </row>
    <row r="3837" spans="1:2">
      <c r="A3837" s="271">
        <v>9180317</v>
      </c>
      <c r="B3837" s="274" t="s">
        <v>4397</v>
      </c>
    </row>
    <row r="3838" spans="1:2">
      <c r="A3838" s="271">
        <v>9180318</v>
      </c>
      <c r="B3838" s="274" t="s">
        <v>4398</v>
      </c>
    </row>
    <row r="3839" spans="1:2">
      <c r="A3839" s="271">
        <v>9209269</v>
      </c>
      <c r="B3839" s="274" t="s">
        <v>4399</v>
      </c>
    </row>
    <row r="3840" spans="1:2">
      <c r="A3840" s="271">
        <v>9209271</v>
      </c>
      <c r="B3840" s="274" t="s">
        <v>4400</v>
      </c>
    </row>
    <row r="3841" spans="1:2">
      <c r="A3841" s="271">
        <v>9209272</v>
      </c>
      <c r="B3841" s="274" t="s">
        <v>4401</v>
      </c>
    </row>
    <row r="3842" spans="1:2">
      <c r="A3842" s="271">
        <v>9209273</v>
      </c>
      <c r="B3842" s="274" t="s">
        <v>4402</v>
      </c>
    </row>
    <row r="3843" spans="1:2">
      <c r="A3843" s="271">
        <v>9201921</v>
      </c>
      <c r="B3843" s="274" t="s">
        <v>4403</v>
      </c>
    </row>
    <row r="3844" spans="1:2">
      <c r="A3844" s="271">
        <v>9156338</v>
      </c>
      <c r="B3844" s="274" t="s">
        <v>4404</v>
      </c>
    </row>
    <row r="3845" spans="1:2">
      <c r="A3845" s="271">
        <v>9156339</v>
      </c>
      <c r="B3845" s="274" t="s">
        <v>4405</v>
      </c>
    </row>
    <row r="3846" spans="1:2">
      <c r="A3846" s="271">
        <v>9209223</v>
      </c>
      <c r="B3846" s="274" t="s">
        <v>270</v>
      </c>
    </row>
    <row r="3847" spans="1:2">
      <c r="A3847" s="271">
        <v>9209224</v>
      </c>
      <c r="B3847" s="274" t="s">
        <v>4406</v>
      </c>
    </row>
    <row r="3848" spans="1:2">
      <c r="A3848" s="271">
        <v>9209225</v>
      </c>
      <c r="B3848" s="274" t="s">
        <v>271</v>
      </c>
    </row>
    <row r="3849" spans="1:2">
      <c r="A3849" s="271">
        <v>9209226</v>
      </c>
      <c r="B3849" s="274" t="s">
        <v>4407</v>
      </c>
    </row>
    <row r="3850" spans="1:2">
      <c r="A3850" s="271">
        <v>9209228</v>
      </c>
      <c r="B3850" s="274" t="s">
        <v>3220</v>
      </c>
    </row>
    <row r="3851" spans="1:2">
      <c r="A3851" s="271">
        <v>9209229</v>
      </c>
      <c r="B3851" s="274" t="s">
        <v>4408</v>
      </c>
    </row>
    <row r="3852" spans="1:2">
      <c r="A3852" s="271">
        <v>9209230</v>
      </c>
      <c r="B3852" s="274" t="s">
        <v>272</v>
      </c>
    </row>
    <row r="3853" spans="1:2">
      <c r="A3853" s="271">
        <v>9209231</v>
      </c>
      <c r="B3853" s="274" t="s">
        <v>4409</v>
      </c>
    </row>
    <row r="3854" spans="1:2">
      <c r="A3854" s="271">
        <v>9209165</v>
      </c>
      <c r="B3854" s="274" t="s">
        <v>3216</v>
      </c>
    </row>
    <row r="3855" spans="1:2">
      <c r="A3855" s="271">
        <v>9209166</v>
      </c>
      <c r="B3855" s="274" t="s">
        <v>4410</v>
      </c>
    </row>
    <row r="3856" spans="1:2">
      <c r="A3856" s="271">
        <v>9209167</v>
      </c>
      <c r="B3856" s="274" t="s">
        <v>3217</v>
      </c>
    </row>
    <row r="3857" spans="1:2">
      <c r="A3857" s="271">
        <v>9209218</v>
      </c>
      <c r="B3857" s="274" t="s">
        <v>4411</v>
      </c>
    </row>
    <row r="3858" spans="1:2">
      <c r="A3858" s="271">
        <v>9209219</v>
      </c>
      <c r="B3858" s="274" t="s">
        <v>3218</v>
      </c>
    </row>
    <row r="3859" spans="1:2">
      <c r="A3859" s="271">
        <v>9209220</v>
      </c>
      <c r="B3859" s="274" t="s">
        <v>4412</v>
      </c>
    </row>
    <row r="3860" spans="1:2">
      <c r="A3860" s="271">
        <v>9209221</v>
      </c>
      <c r="B3860" s="274" t="s">
        <v>3219</v>
      </c>
    </row>
    <row r="3861" spans="1:2">
      <c r="A3861" s="271">
        <v>9209222</v>
      </c>
      <c r="B3861" s="274" t="s">
        <v>4413</v>
      </c>
    </row>
    <row r="3862" spans="1:2">
      <c r="A3862" s="271">
        <v>9209232</v>
      </c>
      <c r="B3862" s="274" t="s">
        <v>4414</v>
      </c>
    </row>
    <row r="3863" spans="1:2">
      <c r="A3863" s="271">
        <v>9209268</v>
      </c>
      <c r="B3863" s="274" t="s">
        <v>4415</v>
      </c>
    </row>
    <row r="3864" spans="1:2">
      <c r="A3864" s="271">
        <v>9209277</v>
      </c>
      <c r="B3864" s="274" t="s">
        <v>4416</v>
      </c>
    </row>
    <row r="3865" spans="1:2">
      <c r="A3865" s="271">
        <v>9209278</v>
      </c>
      <c r="B3865" s="274" t="s">
        <v>4417</v>
      </c>
    </row>
    <row r="3866" spans="1:2">
      <c r="A3866" s="271">
        <v>9209286</v>
      </c>
      <c r="B3866" s="274" t="s">
        <v>4418</v>
      </c>
    </row>
    <row r="3867" spans="1:2">
      <c r="A3867" s="271">
        <v>9209287</v>
      </c>
      <c r="B3867" s="274" t="s">
        <v>4419</v>
      </c>
    </row>
    <row r="3868" spans="1:2">
      <c r="A3868" s="271">
        <v>9209399</v>
      </c>
      <c r="B3868" s="274" t="s">
        <v>4420</v>
      </c>
    </row>
    <row r="3869" spans="1:2">
      <c r="A3869" s="271">
        <v>9209400</v>
      </c>
      <c r="B3869" s="274" t="s">
        <v>4421</v>
      </c>
    </row>
    <row r="3870" spans="1:2">
      <c r="A3870" s="271">
        <v>9209279</v>
      </c>
      <c r="B3870" s="274" t="s">
        <v>4422</v>
      </c>
    </row>
    <row r="3871" spans="1:2">
      <c r="A3871" s="271">
        <v>9209280</v>
      </c>
      <c r="B3871" s="274" t="s">
        <v>4423</v>
      </c>
    </row>
    <row r="3872" spans="1:2">
      <c r="A3872" s="271">
        <v>9209308</v>
      </c>
      <c r="B3872" s="274" t="s">
        <v>4424</v>
      </c>
    </row>
    <row r="3873" spans="1:2">
      <c r="A3873" s="271">
        <v>9209309</v>
      </c>
      <c r="B3873" s="274" t="s">
        <v>4425</v>
      </c>
    </row>
    <row r="3874" spans="1:2">
      <c r="A3874" s="271">
        <v>9209281</v>
      </c>
      <c r="B3874" s="274" t="s">
        <v>4426</v>
      </c>
    </row>
    <row r="3875" spans="1:2">
      <c r="A3875" s="271">
        <v>9209283</v>
      </c>
      <c r="B3875" s="274" t="s">
        <v>4427</v>
      </c>
    </row>
    <row r="3876" spans="1:2">
      <c r="A3876" s="271">
        <v>9209310</v>
      </c>
      <c r="B3876" s="274" t="s">
        <v>4428</v>
      </c>
    </row>
    <row r="3877" spans="1:2">
      <c r="A3877" s="271">
        <v>9209311</v>
      </c>
      <c r="B3877" s="274" t="s">
        <v>4429</v>
      </c>
    </row>
    <row r="3878" spans="1:2">
      <c r="A3878" s="271">
        <v>9200421</v>
      </c>
      <c r="B3878" s="274" t="s">
        <v>4430</v>
      </c>
    </row>
    <row r="3879" spans="1:2">
      <c r="A3879" s="271">
        <v>9200422</v>
      </c>
      <c r="B3879" s="274" t="s">
        <v>4431</v>
      </c>
    </row>
    <row r="3880" spans="1:2">
      <c r="A3880" s="271">
        <v>9184566</v>
      </c>
      <c r="B3880" s="274" t="s">
        <v>268</v>
      </c>
    </row>
    <row r="3881" spans="1:2">
      <c r="A3881" s="271">
        <v>9184595</v>
      </c>
      <c r="B3881" s="274" t="s">
        <v>269</v>
      </c>
    </row>
    <row r="3882" spans="1:2">
      <c r="A3882" s="271">
        <v>9184703</v>
      </c>
      <c r="B3882" s="274" t="s">
        <v>3215</v>
      </c>
    </row>
    <row r="3883" spans="1:2">
      <c r="A3883" s="271">
        <v>1996132</v>
      </c>
      <c r="B3883" s="274" t="s">
        <v>4432</v>
      </c>
    </row>
    <row r="3884" spans="1:2">
      <c r="A3884" s="271">
        <v>9227245</v>
      </c>
      <c r="B3884" s="274" t="s">
        <v>4433</v>
      </c>
    </row>
    <row r="3885" spans="1:2">
      <c r="A3885" s="271">
        <v>9227246</v>
      </c>
      <c r="B3885" s="274" t="s">
        <v>4434</v>
      </c>
    </row>
    <row r="3886" spans="1:2">
      <c r="A3886" s="271">
        <v>9236576</v>
      </c>
      <c r="B3886" s="274" t="s">
        <v>4435</v>
      </c>
    </row>
    <row r="3887" spans="1:2">
      <c r="A3887" s="271">
        <v>9239329</v>
      </c>
      <c r="B3887" s="274" t="s">
        <v>4436</v>
      </c>
    </row>
    <row r="3888" spans="1:2">
      <c r="A3888" s="271">
        <v>9103717</v>
      </c>
      <c r="B3888" s="274" t="s">
        <v>4437</v>
      </c>
    </row>
    <row r="3889" spans="1:2">
      <c r="A3889" s="271">
        <v>9105267</v>
      </c>
      <c r="B3889" s="274" t="s">
        <v>4438</v>
      </c>
    </row>
    <row r="3890" spans="1:2">
      <c r="A3890" s="271">
        <v>9103718</v>
      </c>
      <c r="B3890" s="274" t="s">
        <v>4439</v>
      </c>
    </row>
    <row r="3891" spans="1:2">
      <c r="A3891" s="271">
        <v>9105266</v>
      </c>
      <c r="B3891" s="274" t="s">
        <v>4440</v>
      </c>
    </row>
    <row r="3892" spans="1:2">
      <c r="A3892" s="271">
        <v>9119584</v>
      </c>
      <c r="B3892" s="274" t="s">
        <v>274</v>
      </c>
    </row>
    <row r="3893" spans="1:2">
      <c r="A3893" s="271">
        <v>9119585</v>
      </c>
      <c r="B3893" s="274" t="s">
        <v>275</v>
      </c>
    </row>
    <row r="3894" spans="1:2">
      <c r="A3894" s="271">
        <v>9119587</v>
      </c>
      <c r="B3894" s="274" t="s">
        <v>3221</v>
      </c>
    </row>
    <row r="3895" spans="1:2">
      <c r="A3895" s="271">
        <v>9119586</v>
      </c>
      <c r="B3895" s="274" t="s">
        <v>3222</v>
      </c>
    </row>
    <row r="3896" spans="1:2">
      <c r="A3896" s="271">
        <v>9118477</v>
      </c>
      <c r="B3896" s="274" t="s">
        <v>276</v>
      </c>
    </row>
    <row r="3897" spans="1:2">
      <c r="A3897" s="271">
        <v>9105438</v>
      </c>
      <c r="B3897" s="274" t="s">
        <v>273</v>
      </c>
    </row>
    <row r="3898" spans="1:2">
      <c r="A3898" s="271">
        <v>1013474</v>
      </c>
      <c r="B3898" s="274" t="s">
        <v>4441</v>
      </c>
    </row>
    <row r="3899" spans="1:2">
      <c r="A3899" s="271">
        <v>1015945</v>
      </c>
      <c r="B3899" s="274" t="s">
        <v>4442</v>
      </c>
    </row>
    <row r="3900" spans="1:2">
      <c r="A3900" s="271">
        <v>25120</v>
      </c>
      <c r="B3900" s="274" t="s">
        <v>4443</v>
      </c>
    </row>
    <row r="3901" spans="1:2">
      <c r="A3901" s="271">
        <v>25660</v>
      </c>
      <c r="B3901" s="274" t="s">
        <v>4444</v>
      </c>
    </row>
    <row r="3902" spans="1:2">
      <c r="A3902" s="271">
        <v>61546</v>
      </c>
      <c r="B3902" s="274" t="s">
        <v>4445</v>
      </c>
    </row>
    <row r="3903" spans="1:2">
      <c r="A3903" s="271">
        <v>66900</v>
      </c>
      <c r="B3903" s="274" t="s">
        <v>4446</v>
      </c>
    </row>
    <row r="3904" spans="1:2">
      <c r="A3904" s="271">
        <v>9136109</v>
      </c>
      <c r="B3904" s="274" t="s">
        <v>277</v>
      </c>
    </row>
    <row r="3905" spans="1:2">
      <c r="A3905" s="271">
        <v>9102993</v>
      </c>
      <c r="B3905" s="274" t="s">
        <v>4447</v>
      </c>
    </row>
    <row r="3906" spans="1:2">
      <c r="A3906" s="271">
        <v>1008731</v>
      </c>
      <c r="B3906" s="274" t="s">
        <v>4448</v>
      </c>
    </row>
    <row r="3907" spans="1:2">
      <c r="A3907" s="271">
        <v>1008732</v>
      </c>
      <c r="B3907" s="274" t="s">
        <v>4449</v>
      </c>
    </row>
    <row r="3908" spans="1:2">
      <c r="A3908" s="271">
        <v>1008824</v>
      </c>
      <c r="B3908" s="274" t="s">
        <v>278</v>
      </c>
    </row>
    <row r="3909" spans="1:2">
      <c r="A3909" s="271">
        <v>1008730</v>
      </c>
      <c r="B3909" s="274" t="s">
        <v>279</v>
      </c>
    </row>
    <row r="3910" spans="1:2">
      <c r="A3910" s="271">
        <v>1015024</v>
      </c>
      <c r="B3910" s="274" t="s">
        <v>4450</v>
      </c>
    </row>
    <row r="3911" spans="1:2">
      <c r="A3911" s="271">
        <v>9079731</v>
      </c>
      <c r="B3911" s="274" t="s">
        <v>4176</v>
      </c>
    </row>
    <row r="3912" spans="1:2">
      <c r="A3912" s="271">
        <v>9208511</v>
      </c>
      <c r="B3912" s="274" t="s">
        <v>4451</v>
      </c>
    </row>
    <row r="3913" spans="1:2">
      <c r="A3913" s="271">
        <v>9134311</v>
      </c>
      <c r="B3913" s="274" t="s">
        <v>4452</v>
      </c>
    </row>
    <row r="3914" spans="1:2">
      <c r="A3914" s="271">
        <v>9136105</v>
      </c>
      <c r="B3914" s="274" t="s">
        <v>248</v>
      </c>
    </row>
    <row r="3915" spans="1:2">
      <c r="A3915" s="271">
        <v>9145851</v>
      </c>
      <c r="B3915" s="274" t="s">
        <v>249</v>
      </c>
    </row>
    <row r="3916" spans="1:2">
      <c r="A3916" s="271">
        <v>9136106</v>
      </c>
      <c r="B3916" s="274" t="s">
        <v>3214</v>
      </c>
    </row>
    <row r="3917" spans="1:2">
      <c r="A3917" s="271">
        <v>1005803</v>
      </c>
      <c r="B3917" s="274" t="s">
        <v>250</v>
      </c>
    </row>
    <row r="3918" spans="1:2">
      <c r="A3918" s="271">
        <v>1075878</v>
      </c>
      <c r="B3918" s="274" t="s">
        <v>251</v>
      </c>
    </row>
    <row r="3919" spans="1:2">
      <c r="A3919" s="271">
        <v>1005528</v>
      </c>
      <c r="B3919" s="274" t="s">
        <v>253</v>
      </c>
    </row>
    <row r="3920" spans="1:2">
      <c r="A3920" s="271">
        <v>1005537</v>
      </c>
      <c r="B3920" s="274" t="s">
        <v>252</v>
      </c>
    </row>
    <row r="3921" spans="1:2">
      <c r="A3921" s="271">
        <v>3107800</v>
      </c>
      <c r="B3921" s="274" t="s">
        <v>4453</v>
      </c>
    </row>
    <row r="3922" spans="1:2">
      <c r="A3922" s="271">
        <v>9021207</v>
      </c>
      <c r="B3922" s="274" t="s">
        <v>254</v>
      </c>
    </row>
    <row r="3923" spans="1:2">
      <c r="A3923" s="271">
        <v>1006053</v>
      </c>
      <c r="B3923" s="274" t="s">
        <v>4454</v>
      </c>
    </row>
    <row r="3924" spans="1:2">
      <c r="A3924" s="271">
        <v>1001097</v>
      </c>
      <c r="B3924" s="274" t="s">
        <v>4455</v>
      </c>
    </row>
    <row r="3925" spans="1:2">
      <c r="A3925" s="271">
        <v>1058613</v>
      </c>
      <c r="B3925" s="274" t="s">
        <v>255</v>
      </c>
    </row>
    <row r="3926" spans="1:2">
      <c r="A3926" s="271">
        <v>1005712</v>
      </c>
      <c r="B3926" s="274" t="s">
        <v>256</v>
      </c>
    </row>
    <row r="3927" spans="1:2">
      <c r="A3927" s="271">
        <v>1005691</v>
      </c>
      <c r="B3927" s="274" t="s">
        <v>257</v>
      </c>
    </row>
    <row r="3928" spans="1:2">
      <c r="A3928" s="271">
        <v>1005650</v>
      </c>
      <c r="B3928" s="274" t="s">
        <v>258</v>
      </c>
    </row>
    <row r="3929" spans="1:2">
      <c r="A3929" s="271">
        <v>1014039</v>
      </c>
      <c r="B3929" s="274" t="s">
        <v>259</v>
      </c>
    </row>
    <row r="3930" spans="1:2">
      <c r="A3930" s="271">
        <v>1026913</v>
      </c>
      <c r="B3930" s="274" t="s">
        <v>260</v>
      </c>
    </row>
    <row r="3931" spans="1:2">
      <c r="A3931" s="271">
        <v>1014040</v>
      </c>
      <c r="B3931" s="274" t="s">
        <v>261</v>
      </c>
    </row>
    <row r="3932" spans="1:2">
      <c r="A3932" s="271">
        <v>9062630</v>
      </c>
      <c r="B3932" s="274" t="s">
        <v>262</v>
      </c>
    </row>
    <row r="3933" spans="1:2">
      <c r="A3933" s="271">
        <v>1078482</v>
      </c>
      <c r="B3933" s="274" t="s">
        <v>263</v>
      </c>
    </row>
    <row r="3934" spans="1:2">
      <c r="A3934" s="271">
        <v>1076001</v>
      </c>
      <c r="B3934" s="274" t="s">
        <v>264</v>
      </c>
    </row>
    <row r="3935" spans="1:2">
      <c r="A3935" s="271">
        <v>1013752</v>
      </c>
      <c r="B3935" s="274" t="s">
        <v>265</v>
      </c>
    </row>
    <row r="3936" spans="1:2">
      <c r="A3936" s="271">
        <v>1026912</v>
      </c>
      <c r="B3936" s="274" t="s">
        <v>266</v>
      </c>
    </row>
    <row r="3937" spans="1:2">
      <c r="A3937" s="271">
        <v>1140343</v>
      </c>
      <c r="B3937" s="274" t="s">
        <v>267</v>
      </c>
    </row>
    <row r="3938" spans="1:2">
      <c r="A3938" s="271">
        <v>9237882</v>
      </c>
      <c r="B3938" s="274" t="s">
        <v>4456</v>
      </c>
    </row>
    <row r="3939" spans="1:2">
      <c r="A3939" s="271">
        <v>9237906</v>
      </c>
      <c r="B3939" s="274" t="s">
        <v>4457</v>
      </c>
    </row>
    <row r="3940" spans="1:2">
      <c r="A3940" s="271">
        <v>9237852</v>
      </c>
      <c r="B3940" s="274" t="s">
        <v>4458</v>
      </c>
    </row>
    <row r="3941" spans="1:2">
      <c r="A3941" s="271">
        <v>9237890</v>
      </c>
      <c r="B3941" s="274" t="s">
        <v>4459</v>
      </c>
    </row>
    <row r="3942" spans="1:2">
      <c r="A3942" s="271">
        <v>9237905</v>
      </c>
      <c r="B3942" s="274" t="s">
        <v>4460</v>
      </c>
    </row>
    <row r="3943" spans="1:2">
      <c r="A3943" s="271">
        <v>9237904</v>
      </c>
      <c r="B3943" s="274" t="s">
        <v>4461</v>
      </c>
    </row>
    <row r="3944" spans="1:2">
      <c r="A3944" s="271">
        <v>9237880</v>
      </c>
      <c r="B3944" s="274" t="s">
        <v>4462</v>
      </c>
    </row>
    <row r="3945" spans="1:2">
      <c r="A3945" s="271">
        <v>9237881</v>
      </c>
      <c r="B3945" s="274" t="s">
        <v>4463</v>
      </c>
    </row>
    <row r="3946" spans="1:2">
      <c r="A3946" s="271">
        <v>9237903</v>
      </c>
      <c r="B3946" s="274" t="s">
        <v>4464</v>
      </c>
    </row>
    <row r="3947" spans="1:2">
      <c r="A3947" s="271">
        <v>9237902</v>
      </c>
      <c r="B3947" s="274" t="s">
        <v>4465</v>
      </c>
    </row>
    <row r="3948" spans="1:2">
      <c r="A3948" s="271">
        <v>9237901</v>
      </c>
      <c r="B3948" s="274" t="s">
        <v>4466</v>
      </c>
    </row>
    <row r="3949" spans="1:2">
      <c r="A3949" s="271">
        <v>9237900</v>
      </c>
      <c r="B3949" s="274" t="s">
        <v>4467</v>
      </c>
    </row>
    <row r="3950" spans="1:2">
      <c r="A3950" s="271">
        <v>9229920</v>
      </c>
      <c r="B3950" s="274" t="s">
        <v>280</v>
      </c>
    </row>
    <row r="3951" spans="1:2">
      <c r="A3951" s="271">
        <v>9236605</v>
      </c>
      <c r="B3951" s="274" t="s">
        <v>281</v>
      </c>
    </row>
    <row r="3952" spans="1:2">
      <c r="A3952" s="271">
        <v>9239311</v>
      </c>
      <c r="B3952" s="274" t="s">
        <v>4468</v>
      </c>
    </row>
    <row r="3953" spans="1:2">
      <c r="A3953" s="271">
        <v>9239310</v>
      </c>
      <c r="B3953" s="274" t="s">
        <v>4469</v>
      </c>
    </row>
    <row r="3954" spans="1:2">
      <c r="A3954" s="271">
        <v>9237916</v>
      </c>
      <c r="B3954" s="274" t="s">
        <v>4470</v>
      </c>
    </row>
    <row r="3955" spans="1:2">
      <c r="A3955" s="271">
        <v>9237917</v>
      </c>
      <c r="B3955" s="274" t="s">
        <v>4471</v>
      </c>
    </row>
    <row r="3956" spans="1:2">
      <c r="A3956" s="271">
        <v>9266113</v>
      </c>
      <c r="B3956" s="274" t="s">
        <v>4472</v>
      </c>
    </row>
    <row r="3957" spans="1:2">
      <c r="A3957" s="271">
        <v>9266111</v>
      </c>
      <c r="B3957" s="274" t="s">
        <v>4473</v>
      </c>
    </row>
    <row r="3958" spans="1:2">
      <c r="A3958" s="271">
        <v>9265960</v>
      </c>
      <c r="B3958" s="274" t="s">
        <v>4474</v>
      </c>
    </row>
    <row r="3959" spans="1:2">
      <c r="A3959" s="271">
        <v>9266112</v>
      </c>
      <c r="B3959" s="274" t="s">
        <v>4475</v>
      </c>
    </row>
    <row r="3960" spans="1:2">
      <c r="A3960" s="271">
        <v>9265959</v>
      </c>
      <c r="B3960" s="274" t="s">
        <v>4476</v>
      </c>
    </row>
    <row r="3961" spans="1:2">
      <c r="A3961" s="271">
        <v>9265958</v>
      </c>
      <c r="B3961" s="274" t="s">
        <v>4477</v>
      </c>
    </row>
    <row r="3962" spans="1:2">
      <c r="A3962" s="271">
        <v>9264191</v>
      </c>
      <c r="B3962" s="274" t="s">
        <v>4478</v>
      </c>
    </row>
    <row r="3963" spans="1:2">
      <c r="A3963" s="271">
        <v>9266220</v>
      </c>
      <c r="B3963" s="274" t="s">
        <v>4479</v>
      </c>
    </row>
    <row r="3964" spans="1:2">
      <c r="A3964" s="271">
        <v>9238120</v>
      </c>
      <c r="B3964" s="274" t="s">
        <v>4480</v>
      </c>
    </row>
    <row r="3965" spans="1:2">
      <c r="A3965" s="271">
        <v>9238119</v>
      </c>
      <c r="B3965" s="274" t="s">
        <v>4481</v>
      </c>
    </row>
    <row r="3966" spans="1:2">
      <c r="A3966" s="271">
        <v>9238121</v>
      </c>
      <c r="B3966" s="274" t="s">
        <v>4482</v>
      </c>
    </row>
    <row r="3967" spans="1:2">
      <c r="A3967" s="271">
        <v>9238124</v>
      </c>
      <c r="B3967" s="274" t="s">
        <v>4483</v>
      </c>
    </row>
    <row r="3968" spans="1:2">
      <c r="A3968" s="271">
        <v>9238123</v>
      </c>
      <c r="B3968" s="274" t="s">
        <v>4484</v>
      </c>
    </row>
    <row r="3969" spans="1:2">
      <c r="A3969" s="271">
        <v>9238122</v>
      </c>
      <c r="B3969" s="274" t="s">
        <v>4485</v>
      </c>
    </row>
    <row r="3970" spans="1:2">
      <c r="A3970" s="271">
        <v>9236460</v>
      </c>
      <c r="B3970" s="274" t="s">
        <v>4486</v>
      </c>
    </row>
    <row r="3971" spans="1:2">
      <c r="A3971" s="271">
        <v>9225381</v>
      </c>
      <c r="B3971" s="274" t="s">
        <v>4487</v>
      </c>
    </row>
    <row r="3972" spans="1:2">
      <c r="A3972" s="271">
        <v>9225384</v>
      </c>
      <c r="B3972" s="274" t="s">
        <v>3223</v>
      </c>
    </row>
    <row r="3973" spans="1:2">
      <c r="A3973" s="271">
        <v>9225395</v>
      </c>
      <c r="B3973" s="274" t="s">
        <v>3224</v>
      </c>
    </row>
    <row r="3974" spans="1:2">
      <c r="A3974" s="271">
        <v>1079849</v>
      </c>
      <c r="B3974" s="274" t="s">
        <v>3225</v>
      </c>
    </row>
    <row r="3975" spans="1:2">
      <c r="A3975" s="271">
        <v>1075410</v>
      </c>
      <c r="B3975" s="274" t="s">
        <v>3226</v>
      </c>
    </row>
    <row r="3976" spans="1:2">
      <c r="A3976" s="271">
        <v>74658</v>
      </c>
      <c r="B3976" s="274" t="s">
        <v>282</v>
      </c>
    </row>
    <row r="3977" spans="1:2">
      <c r="A3977" s="271">
        <v>70986</v>
      </c>
      <c r="B3977" s="274" t="s">
        <v>4488</v>
      </c>
    </row>
    <row r="3978" spans="1:2">
      <c r="A3978" s="271">
        <v>70987</v>
      </c>
      <c r="B3978" s="274" t="s">
        <v>4489</v>
      </c>
    </row>
    <row r="3979" spans="1:2">
      <c r="A3979" s="271">
        <v>9193574</v>
      </c>
      <c r="B3979" s="274" t="s">
        <v>4490</v>
      </c>
    </row>
    <row r="3980" spans="1:2">
      <c r="A3980" s="271">
        <v>70985</v>
      </c>
      <c r="B3980" s="274" t="s">
        <v>4491</v>
      </c>
    </row>
    <row r="3981" spans="1:2">
      <c r="A3981" s="271">
        <v>9206249</v>
      </c>
      <c r="B3981" s="274" t="s">
        <v>4492</v>
      </c>
    </row>
    <row r="3982" spans="1:2">
      <c r="A3982" s="271">
        <v>9130038</v>
      </c>
      <c r="B3982" s="274" t="s">
        <v>4554</v>
      </c>
    </row>
    <row r="3983" spans="1:2">
      <c r="A3983" s="271">
        <v>9209756</v>
      </c>
      <c r="B3983" s="274" t="s">
        <v>4493</v>
      </c>
    </row>
    <row r="3984" spans="1:2">
      <c r="A3984" s="271">
        <v>9136121</v>
      </c>
      <c r="B3984" s="274" t="s">
        <v>4555</v>
      </c>
    </row>
    <row r="3985" spans="1:2">
      <c r="A3985" s="271">
        <v>9206252</v>
      </c>
      <c r="B3985" s="274" t="s">
        <v>4494</v>
      </c>
    </row>
    <row r="3986" spans="1:2">
      <c r="A3986" s="271">
        <v>9130062</v>
      </c>
      <c r="B3986" s="274" t="s">
        <v>4556</v>
      </c>
    </row>
    <row r="3987" spans="1:2">
      <c r="A3987" s="271">
        <v>9234187</v>
      </c>
      <c r="B3987" s="274" t="s">
        <v>4495</v>
      </c>
    </row>
    <row r="3988" spans="1:2">
      <c r="A3988" s="271">
        <v>9136122</v>
      </c>
      <c r="B3988" s="274" t="s">
        <v>4557</v>
      </c>
    </row>
    <row r="3989" spans="1:2">
      <c r="A3989" s="271">
        <v>9206283</v>
      </c>
      <c r="B3989" s="274" t="s">
        <v>4496</v>
      </c>
    </row>
    <row r="3990" spans="1:2">
      <c r="A3990" s="271">
        <v>9146622</v>
      </c>
      <c r="B3990" s="274" t="s">
        <v>4558</v>
      </c>
    </row>
    <row r="3991" spans="1:2">
      <c r="A3991" s="271">
        <v>9206282</v>
      </c>
      <c r="B3991" s="274" t="s">
        <v>4497</v>
      </c>
    </row>
    <row r="3992" spans="1:2">
      <c r="A3992" s="271">
        <v>9146624</v>
      </c>
      <c r="B3992" s="274" t="s">
        <v>4559</v>
      </c>
    </row>
    <row r="3993" spans="1:2">
      <c r="A3993" s="271">
        <v>9200386</v>
      </c>
      <c r="B3993" s="274" t="s">
        <v>4498</v>
      </c>
    </row>
    <row r="3994" spans="1:2">
      <c r="A3994" s="271">
        <v>9110132</v>
      </c>
      <c r="B3994" s="274" t="s">
        <v>283</v>
      </c>
    </row>
    <row r="3995" spans="1:2">
      <c r="A3995" s="271">
        <v>9277155</v>
      </c>
      <c r="B3995" s="274" t="s">
        <v>4499</v>
      </c>
    </row>
    <row r="3996" spans="1:2">
      <c r="A3996" s="271">
        <v>9277156</v>
      </c>
      <c r="B3996" s="274" t="s">
        <v>4500</v>
      </c>
    </row>
    <row r="3997" spans="1:2">
      <c r="A3997" s="271">
        <v>9252651</v>
      </c>
      <c r="B3997" s="274" t="s">
        <v>4501</v>
      </c>
    </row>
    <row r="3998" spans="1:2">
      <c r="A3998" s="271">
        <v>9189775</v>
      </c>
      <c r="B3998" s="274" t="s">
        <v>3784</v>
      </c>
    </row>
    <row r="3999" spans="1:2">
      <c r="A3999" s="271">
        <v>9280180</v>
      </c>
      <c r="B3999" s="274" t="s">
        <v>3213</v>
      </c>
    </row>
    <row r="4000" spans="1:2">
      <c r="A4000" s="272">
        <v>27740</v>
      </c>
      <c r="B4000" s="274" t="s">
        <v>4502</v>
      </c>
    </row>
    <row r="4001" spans="1:2">
      <c r="A4001" s="271">
        <v>9265093</v>
      </c>
      <c r="B4001" s="274" t="s">
        <v>4503</v>
      </c>
    </row>
    <row r="4002" spans="1:2">
      <c r="A4002" s="271">
        <v>9265092</v>
      </c>
      <c r="B4002" s="274" t="s">
        <v>4504</v>
      </c>
    </row>
    <row r="4003" spans="1:2">
      <c r="A4003" s="271">
        <v>9181648</v>
      </c>
      <c r="B4003" s="274" t="s">
        <v>4505</v>
      </c>
    </row>
    <row r="4004" spans="1:2">
      <c r="A4004" s="272">
        <v>40438</v>
      </c>
      <c r="B4004" s="274" t="s">
        <v>4506</v>
      </c>
    </row>
    <row r="4005" spans="1:2">
      <c r="A4005" s="272">
        <v>1000466</v>
      </c>
      <c r="B4005" s="274" t="s">
        <v>4177</v>
      </c>
    </row>
    <row r="4006" spans="1:2">
      <c r="A4006" s="271">
        <v>9203537</v>
      </c>
      <c r="B4006" s="274" t="s">
        <v>4507</v>
      </c>
    </row>
    <row r="4007" spans="1:2">
      <c r="A4007" s="271">
        <v>9221183</v>
      </c>
      <c r="B4007" s="274" t="s">
        <v>4508</v>
      </c>
    </row>
    <row r="4008" spans="1:2">
      <c r="A4008" s="271">
        <v>9116019</v>
      </c>
      <c r="B4008" s="274" t="s">
        <v>284</v>
      </c>
    </row>
    <row r="4009" spans="1:2">
      <c r="A4009" s="271">
        <v>9059487</v>
      </c>
      <c r="B4009" s="274" t="s">
        <v>285</v>
      </c>
    </row>
    <row r="4010" spans="1:2">
      <c r="A4010" s="271">
        <v>9056599</v>
      </c>
      <c r="B4010" s="274" t="s">
        <v>286</v>
      </c>
    </row>
    <row r="4011" spans="1:2">
      <c r="A4011" s="271">
        <v>9192112</v>
      </c>
      <c r="B4011" s="274" t="s">
        <v>287</v>
      </c>
    </row>
    <row r="4012" spans="1:2">
      <c r="A4012" s="271">
        <v>1008524</v>
      </c>
      <c r="B4012" s="274" t="s">
        <v>288</v>
      </c>
    </row>
    <row r="4013" spans="1:2">
      <c r="A4013" s="271">
        <v>1008525</v>
      </c>
      <c r="B4013" s="274" t="s">
        <v>289</v>
      </c>
    </row>
    <row r="4014" spans="1:2">
      <c r="A4014" s="271">
        <v>1009563</v>
      </c>
      <c r="B4014" s="274" t="s">
        <v>290</v>
      </c>
    </row>
    <row r="4015" spans="1:2">
      <c r="A4015" s="271">
        <v>1028226</v>
      </c>
      <c r="B4015" s="274" t="s">
        <v>291</v>
      </c>
    </row>
    <row r="4016" spans="1:2">
      <c r="A4016" s="271">
        <v>9046180</v>
      </c>
      <c r="B4016" s="274" t="s">
        <v>292</v>
      </c>
    </row>
    <row r="4017" spans="1:2">
      <c r="A4017" s="271">
        <v>9046182</v>
      </c>
      <c r="B4017" s="274" t="s">
        <v>293</v>
      </c>
    </row>
    <row r="4018" spans="1:2">
      <c r="A4018" s="271">
        <v>9046186</v>
      </c>
      <c r="B4018" s="274" t="s">
        <v>294</v>
      </c>
    </row>
    <row r="4019" spans="1:2">
      <c r="A4019" s="271">
        <v>9047974</v>
      </c>
      <c r="B4019" s="274" t="s">
        <v>295</v>
      </c>
    </row>
    <row r="4020" spans="1:2">
      <c r="A4020" s="271">
        <v>9047644</v>
      </c>
      <c r="B4020" s="274" t="s">
        <v>296</v>
      </c>
    </row>
    <row r="4021" spans="1:2">
      <c r="A4021" s="271">
        <v>9047864</v>
      </c>
      <c r="B4021" s="274" t="s">
        <v>297</v>
      </c>
    </row>
    <row r="4022" spans="1:2">
      <c r="A4022" s="271">
        <v>1056170</v>
      </c>
      <c r="B4022" s="274" t="s">
        <v>298</v>
      </c>
    </row>
    <row r="4023" spans="1:2">
      <c r="A4023" s="271">
        <v>9117653</v>
      </c>
      <c r="B4023" s="274" t="s">
        <v>299</v>
      </c>
    </row>
    <row r="4024" spans="1:2">
      <c r="A4024" s="271">
        <v>9064890</v>
      </c>
      <c r="B4024" s="274" t="s">
        <v>300</v>
      </c>
    </row>
    <row r="4025" spans="1:2">
      <c r="A4025" s="271">
        <v>9066716</v>
      </c>
      <c r="B4025" s="274" t="s">
        <v>301</v>
      </c>
    </row>
    <row r="4026" spans="1:2">
      <c r="A4026" s="271">
        <v>9066718</v>
      </c>
      <c r="B4026" s="274" t="s">
        <v>302</v>
      </c>
    </row>
    <row r="4027" spans="1:2">
      <c r="A4027" s="271">
        <v>9067608</v>
      </c>
      <c r="B4027" s="274" t="s">
        <v>303</v>
      </c>
    </row>
    <row r="4028" spans="1:2">
      <c r="A4028" s="271">
        <v>9117656</v>
      </c>
      <c r="B4028" s="274" t="s">
        <v>304</v>
      </c>
    </row>
    <row r="4029" spans="1:2">
      <c r="A4029" s="271">
        <v>9026602</v>
      </c>
      <c r="B4029" s="274" t="s">
        <v>305</v>
      </c>
    </row>
    <row r="4030" spans="1:2">
      <c r="A4030" s="271">
        <v>9021847</v>
      </c>
      <c r="B4030" s="274" t="s">
        <v>306</v>
      </c>
    </row>
    <row r="4031" spans="1:2">
      <c r="A4031" s="271">
        <v>9022370</v>
      </c>
      <c r="B4031" s="274" t="s">
        <v>307</v>
      </c>
    </row>
    <row r="4032" spans="1:2">
      <c r="A4032" s="271">
        <v>1035241</v>
      </c>
      <c r="B4032" s="274" t="s">
        <v>308</v>
      </c>
    </row>
    <row r="4033" spans="1:2">
      <c r="A4033" s="271">
        <v>1019462</v>
      </c>
      <c r="B4033" s="274" t="s">
        <v>309</v>
      </c>
    </row>
    <row r="4034" spans="1:2">
      <c r="A4034" s="271">
        <v>9022077</v>
      </c>
      <c r="B4034" s="274" t="s">
        <v>310</v>
      </c>
    </row>
    <row r="4035" spans="1:2">
      <c r="A4035" s="271">
        <v>1016560</v>
      </c>
      <c r="B4035" s="274" t="s">
        <v>311</v>
      </c>
    </row>
    <row r="4036" spans="1:2">
      <c r="A4036" s="271">
        <v>1068792</v>
      </c>
      <c r="B4036" s="274" t="s">
        <v>312</v>
      </c>
    </row>
    <row r="4037" spans="1:2">
      <c r="A4037" s="271">
        <v>79386</v>
      </c>
      <c r="B4037" s="274" t="s">
        <v>313</v>
      </c>
    </row>
    <row r="4038" spans="1:2">
      <c r="A4038" s="271">
        <v>1009684</v>
      </c>
      <c r="B4038" s="274" t="s">
        <v>4069</v>
      </c>
    </row>
    <row r="4039" spans="1:2">
      <c r="A4039" s="271">
        <v>1006505</v>
      </c>
      <c r="B4039" s="274" t="s">
        <v>3664</v>
      </c>
    </row>
    <row r="4040" spans="1:2">
      <c r="A4040" s="271">
        <v>1004991</v>
      </c>
      <c r="B4040" s="274" t="s">
        <v>314</v>
      </c>
    </row>
    <row r="4041" spans="1:2">
      <c r="A4041" s="271">
        <v>1019812</v>
      </c>
      <c r="B4041" s="274" t="s">
        <v>315</v>
      </c>
    </row>
    <row r="4042" spans="1:2">
      <c r="A4042" s="271">
        <v>1075850</v>
      </c>
      <c r="B4042" s="274" t="s">
        <v>3665</v>
      </c>
    </row>
    <row r="4043" spans="1:2">
      <c r="A4043" s="271">
        <v>1054519</v>
      </c>
      <c r="B4043" s="274" t="s">
        <v>316</v>
      </c>
    </row>
    <row r="4044" spans="1:2">
      <c r="A4044" s="271">
        <v>1054520</v>
      </c>
      <c r="B4044" s="274" t="s">
        <v>317</v>
      </c>
    </row>
    <row r="4045" spans="1:2">
      <c r="A4045" s="271">
        <v>1004925</v>
      </c>
      <c r="B4045" s="274" t="s">
        <v>318</v>
      </c>
    </row>
    <row r="4046" spans="1:2">
      <c r="A4046" s="271">
        <v>1015756</v>
      </c>
      <c r="B4046" s="274" t="s">
        <v>319</v>
      </c>
    </row>
    <row r="4047" spans="1:2">
      <c r="A4047" s="271">
        <v>1004928</v>
      </c>
      <c r="B4047" s="274" t="s">
        <v>320</v>
      </c>
    </row>
    <row r="4048" spans="1:2">
      <c r="A4048" s="272">
        <v>9010110</v>
      </c>
      <c r="B4048" s="274" t="s">
        <v>321</v>
      </c>
    </row>
    <row r="4049" spans="1:2">
      <c r="A4049" s="272">
        <v>1011027</v>
      </c>
      <c r="B4049" s="274" t="s">
        <v>322</v>
      </c>
    </row>
    <row r="4050" spans="1:2">
      <c r="A4050" s="272">
        <v>1010564</v>
      </c>
      <c r="B4050" s="274" t="s">
        <v>324</v>
      </c>
    </row>
    <row r="4051" spans="1:2">
      <c r="A4051" s="272">
        <v>1004701</v>
      </c>
      <c r="B4051" s="274" t="s">
        <v>323</v>
      </c>
    </row>
    <row r="4052" spans="1:2">
      <c r="A4052" s="272">
        <v>1056163</v>
      </c>
      <c r="B4052" s="274" t="s">
        <v>325</v>
      </c>
    </row>
    <row r="4053" spans="1:2">
      <c r="A4053" s="272">
        <v>1069643</v>
      </c>
      <c r="B4053" s="274" t="s">
        <v>326</v>
      </c>
    </row>
    <row r="4054" spans="1:2">
      <c r="A4054" s="272">
        <v>1069644</v>
      </c>
      <c r="B4054" s="274" t="s">
        <v>327</v>
      </c>
    </row>
    <row r="4055" spans="1:2">
      <c r="A4055" s="272">
        <v>1069641</v>
      </c>
      <c r="B4055" s="274" t="s">
        <v>328</v>
      </c>
    </row>
    <row r="4056" spans="1:2">
      <c r="A4056" s="272">
        <v>1069642</v>
      </c>
      <c r="B4056" s="274" t="s">
        <v>329</v>
      </c>
    </row>
    <row r="4057" spans="1:2">
      <c r="A4057" s="272">
        <v>79719</v>
      </c>
      <c r="B4057" s="274" t="s">
        <v>330</v>
      </c>
    </row>
    <row r="4058" spans="1:2">
      <c r="A4058" s="272">
        <v>1066278</v>
      </c>
      <c r="B4058" s="274" t="s">
        <v>331</v>
      </c>
    </row>
    <row r="4059" spans="1:2">
      <c r="A4059" s="272">
        <v>1066279</v>
      </c>
      <c r="B4059" s="274" t="s">
        <v>332</v>
      </c>
    </row>
    <row r="4060" spans="1:2">
      <c r="A4060" s="272">
        <v>1066290</v>
      </c>
      <c r="B4060" s="274" t="s">
        <v>333</v>
      </c>
    </row>
    <row r="4061" spans="1:2">
      <c r="A4061" s="272">
        <v>1066291</v>
      </c>
      <c r="B4061" s="274" t="s">
        <v>334</v>
      </c>
    </row>
    <row r="4062" spans="1:2">
      <c r="A4062" s="272">
        <v>1067732</v>
      </c>
      <c r="B4062" s="274" t="s">
        <v>335</v>
      </c>
    </row>
    <row r="4063" spans="1:2">
      <c r="A4063" s="272">
        <v>1067733</v>
      </c>
      <c r="B4063" s="274" t="s">
        <v>336</v>
      </c>
    </row>
    <row r="4064" spans="1:2">
      <c r="A4064" s="272">
        <v>1066293</v>
      </c>
      <c r="B4064" s="274" t="s">
        <v>337</v>
      </c>
    </row>
    <row r="4065" spans="1:2">
      <c r="A4065" s="272">
        <v>1066294</v>
      </c>
      <c r="B4065" s="274" t="s">
        <v>338</v>
      </c>
    </row>
    <row r="4066" spans="1:2">
      <c r="A4066" s="272">
        <v>1066339</v>
      </c>
      <c r="B4066" s="274" t="s">
        <v>339</v>
      </c>
    </row>
    <row r="4067" spans="1:2">
      <c r="A4067" s="272">
        <v>1066338</v>
      </c>
      <c r="B4067" s="274" t="s">
        <v>340</v>
      </c>
    </row>
    <row r="4068" spans="1:2">
      <c r="A4068" s="272">
        <v>1000791</v>
      </c>
      <c r="B4068" s="274" t="s">
        <v>341</v>
      </c>
    </row>
    <row r="4069" spans="1:2">
      <c r="A4069" s="272">
        <v>1005729</v>
      </c>
      <c r="B4069" s="274" t="s">
        <v>343</v>
      </c>
    </row>
    <row r="4070" spans="1:2">
      <c r="A4070" s="272">
        <v>9001401</v>
      </c>
      <c r="B4070" s="274" t="s">
        <v>344</v>
      </c>
    </row>
    <row r="4071" spans="1:2">
      <c r="A4071" s="272">
        <v>9208678</v>
      </c>
      <c r="B4071" s="274" t="s">
        <v>4070</v>
      </c>
    </row>
    <row r="4072" spans="1:2">
      <c r="A4072" s="272">
        <v>1007403</v>
      </c>
      <c r="B4072" s="274" t="s">
        <v>345</v>
      </c>
    </row>
    <row r="4073" spans="1:2">
      <c r="A4073" s="272">
        <v>1004973</v>
      </c>
      <c r="B4073" s="274" t="s">
        <v>342</v>
      </c>
    </row>
    <row r="4074" spans="1:2">
      <c r="A4074" s="272">
        <v>1006978</v>
      </c>
      <c r="B4074" s="274" t="s">
        <v>346</v>
      </c>
    </row>
    <row r="4075" spans="1:2">
      <c r="A4075" s="272">
        <v>1006312</v>
      </c>
      <c r="B4075" s="274" t="s">
        <v>347</v>
      </c>
    </row>
    <row r="4076" spans="1:2">
      <c r="A4076" s="272">
        <v>9000597</v>
      </c>
      <c r="B4076" s="274" t="s">
        <v>348</v>
      </c>
    </row>
    <row r="4077" spans="1:2">
      <c r="A4077" s="272">
        <v>9000598</v>
      </c>
      <c r="B4077" s="274" t="s">
        <v>349</v>
      </c>
    </row>
    <row r="4078" spans="1:2">
      <c r="A4078" s="272">
        <v>9061704</v>
      </c>
      <c r="B4078" s="274" t="s">
        <v>350</v>
      </c>
    </row>
    <row r="4079" spans="1:2">
      <c r="A4079" s="272">
        <v>9056579</v>
      </c>
      <c r="B4079" s="274" t="s">
        <v>351</v>
      </c>
    </row>
    <row r="4080" spans="1:2">
      <c r="A4080" s="272">
        <v>9056573</v>
      </c>
      <c r="B4080" s="274" t="s">
        <v>352</v>
      </c>
    </row>
    <row r="4081" spans="1:2">
      <c r="A4081" s="272">
        <v>9056568</v>
      </c>
      <c r="B4081" s="274" t="s">
        <v>353</v>
      </c>
    </row>
    <row r="4082" spans="1:2">
      <c r="A4082" s="272">
        <v>1005465</v>
      </c>
      <c r="B4082" s="274" t="s">
        <v>3666</v>
      </c>
    </row>
    <row r="4083" spans="1:2">
      <c r="A4083" s="272">
        <v>1066631</v>
      </c>
      <c r="B4083" s="274" t="s">
        <v>354</v>
      </c>
    </row>
    <row r="4084" spans="1:2">
      <c r="A4084" s="272">
        <v>9238641</v>
      </c>
      <c r="B4084" s="274" t="s">
        <v>4509</v>
      </c>
    </row>
    <row r="4085" spans="1:2">
      <c r="A4085" s="272">
        <v>9238639</v>
      </c>
      <c r="B4085" s="274" t="s">
        <v>4510</v>
      </c>
    </row>
    <row r="4086" spans="1:2">
      <c r="A4086" s="272">
        <v>9238640</v>
      </c>
      <c r="B4086" s="274" t="s">
        <v>4511</v>
      </c>
    </row>
    <row r="4087" spans="1:2">
      <c r="A4087" s="272">
        <v>9238684</v>
      </c>
      <c r="B4087" s="274" t="s">
        <v>4512</v>
      </c>
    </row>
    <row r="4088" spans="1:2">
      <c r="A4088" s="272">
        <v>9296608</v>
      </c>
      <c r="B4088" s="274" t="s">
        <v>4513</v>
      </c>
    </row>
    <row r="4089" spans="1:2">
      <c r="A4089" s="272">
        <v>72151</v>
      </c>
      <c r="B4089" s="274" t="s">
        <v>3667</v>
      </c>
    </row>
    <row r="4090" spans="1:2">
      <c r="A4090" s="272">
        <v>9248021</v>
      </c>
      <c r="B4090" s="274" t="s">
        <v>4072</v>
      </c>
    </row>
    <row r="4091" spans="1:2">
      <c r="A4091" s="272">
        <v>70032</v>
      </c>
      <c r="B4091" s="274" t="s">
        <v>4514</v>
      </c>
    </row>
    <row r="4092" spans="1:2">
      <c r="A4092" s="272">
        <v>9180604</v>
      </c>
      <c r="B4092" s="274" t="s">
        <v>355</v>
      </c>
    </row>
    <row r="4093" spans="1:2">
      <c r="A4093" s="272">
        <v>9180637</v>
      </c>
      <c r="B4093" s="274" t="s">
        <v>4515</v>
      </c>
    </row>
    <row r="4094" spans="1:2">
      <c r="A4094" s="272">
        <v>53949</v>
      </c>
      <c r="B4094" s="274" t="s">
        <v>4516</v>
      </c>
    </row>
    <row r="4095" spans="1:2">
      <c r="A4095" s="272">
        <v>53951</v>
      </c>
      <c r="B4095" s="274" t="s">
        <v>4517</v>
      </c>
    </row>
    <row r="4096" spans="1:2">
      <c r="A4096" s="272">
        <v>9106102</v>
      </c>
      <c r="B4096" s="274" t="s">
        <v>4518</v>
      </c>
    </row>
    <row r="4097" spans="1:2">
      <c r="A4097" s="272">
        <v>9106104</v>
      </c>
      <c r="B4097" s="274" t="s">
        <v>4519</v>
      </c>
    </row>
    <row r="4098" spans="1:2">
      <c r="A4098" s="272">
        <v>9106101</v>
      </c>
      <c r="B4098" s="274" t="s">
        <v>4520</v>
      </c>
    </row>
    <row r="4099" spans="1:2">
      <c r="A4099" s="272">
        <v>9106121</v>
      </c>
      <c r="B4099" s="274" t="s">
        <v>4521</v>
      </c>
    </row>
    <row r="4100" spans="1:2">
      <c r="A4100" s="272">
        <v>76508</v>
      </c>
      <c r="B4100" s="274" t="s">
        <v>4522</v>
      </c>
    </row>
    <row r="4101" spans="1:2">
      <c r="A4101" s="272">
        <v>9277500</v>
      </c>
      <c r="B4101" s="274" t="s">
        <v>4523</v>
      </c>
    </row>
    <row r="4102" spans="1:2">
      <c r="A4102" s="272">
        <v>9219689</v>
      </c>
      <c r="B4102" s="274" t="s">
        <v>4524</v>
      </c>
    </row>
    <row r="4103" spans="1:2">
      <c r="A4103" s="272">
        <v>9219678</v>
      </c>
      <c r="B4103" s="274" t="s">
        <v>4525</v>
      </c>
    </row>
    <row r="4104" spans="1:2">
      <c r="A4104" s="272">
        <v>9019743</v>
      </c>
      <c r="B4104" s="274" t="s">
        <v>4526</v>
      </c>
    </row>
    <row r="4105" spans="1:2">
      <c r="A4105" s="272">
        <v>45555</v>
      </c>
      <c r="B4105" s="274" t="s">
        <v>4527</v>
      </c>
    </row>
    <row r="4106" spans="1:2">
      <c r="A4106" s="272">
        <v>78091</v>
      </c>
      <c r="B4106" s="274" t="s">
        <v>4528</v>
      </c>
    </row>
    <row r="4107" spans="1:2">
      <c r="A4107" s="272">
        <v>70263</v>
      </c>
      <c r="B4107" s="274" t="s">
        <v>356</v>
      </c>
    </row>
    <row r="4108" spans="1:2">
      <c r="A4108" s="272">
        <v>70264</v>
      </c>
      <c r="B4108" s="274" t="s">
        <v>4529</v>
      </c>
    </row>
    <row r="4109" spans="1:2">
      <c r="A4109" s="272">
        <v>13841</v>
      </c>
      <c r="B4109" s="274" t="s">
        <v>357</v>
      </c>
    </row>
    <row r="4110" spans="1:2">
      <c r="A4110" s="272">
        <v>23680</v>
      </c>
      <c r="B4110" s="274" t="s">
        <v>358</v>
      </c>
    </row>
    <row r="4111" spans="1:2">
      <c r="A4111" s="272">
        <v>70265</v>
      </c>
      <c r="B4111" s="274" t="s">
        <v>359</v>
      </c>
    </row>
    <row r="4112" spans="1:2">
      <c r="A4112" s="272">
        <v>70267</v>
      </c>
      <c r="B4112" s="274" t="s">
        <v>360</v>
      </c>
    </row>
    <row r="4113" spans="1:2">
      <c r="A4113" s="272">
        <v>70266</v>
      </c>
      <c r="B4113" s="274" t="s">
        <v>361</v>
      </c>
    </row>
    <row r="4114" spans="1:2">
      <c r="A4114" s="272">
        <v>9128171</v>
      </c>
      <c r="B4114" s="274" t="s">
        <v>4079</v>
      </c>
    </row>
    <row r="4115" spans="1:2">
      <c r="A4115" s="272">
        <v>9139574</v>
      </c>
      <c r="B4115" s="274" t="s">
        <v>4530</v>
      </c>
    </row>
    <row r="4116" spans="1:2">
      <c r="A4116" s="272">
        <v>9257327</v>
      </c>
      <c r="B4116" s="274" t="s">
        <v>4531</v>
      </c>
    </row>
    <row r="4117" spans="1:2">
      <c r="A4117" s="272">
        <v>14825</v>
      </c>
      <c r="B4117" s="274" t="s">
        <v>362</v>
      </c>
    </row>
    <row r="4118" spans="1:2">
      <c r="A4118" s="272">
        <v>22617</v>
      </c>
      <c r="B4118" s="274" t="s">
        <v>363</v>
      </c>
    </row>
    <row r="4119" spans="1:2">
      <c r="A4119" s="272">
        <v>73788</v>
      </c>
      <c r="B4119" s="274" t="s">
        <v>364</v>
      </c>
    </row>
    <row r="4120" spans="1:2">
      <c r="A4120" s="272">
        <v>9206693</v>
      </c>
      <c r="B4120" s="274" t="s">
        <v>365</v>
      </c>
    </row>
    <row r="4121" spans="1:2">
      <c r="A4121" s="272">
        <v>78093</v>
      </c>
      <c r="B4121" s="274" t="s">
        <v>366</v>
      </c>
    </row>
    <row r="4122" spans="1:2">
      <c r="A4122" s="272">
        <v>9257320</v>
      </c>
      <c r="B4122" s="274" t="s">
        <v>4532</v>
      </c>
    </row>
    <row r="4123" spans="1:2">
      <c r="A4123" s="272">
        <v>9106601</v>
      </c>
      <c r="B4123" s="274" t="s">
        <v>4533</v>
      </c>
    </row>
    <row r="4124" spans="1:2">
      <c r="A4124" s="272">
        <v>9257318</v>
      </c>
      <c r="B4124" s="274" t="s">
        <v>4534</v>
      </c>
    </row>
    <row r="4125" spans="1:2">
      <c r="A4125" s="272">
        <v>9219328</v>
      </c>
      <c r="B4125" s="274" t="s">
        <v>4535</v>
      </c>
    </row>
    <row r="4126" spans="1:2">
      <c r="A4126" s="272">
        <v>9162018</v>
      </c>
      <c r="B4126" s="274" t="s">
        <v>367</v>
      </c>
    </row>
    <row r="4127" spans="1:2">
      <c r="A4127" s="272">
        <v>9254997</v>
      </c>
      <c r="B4127" s="274" t="s">
        <v>4536</v>
      </c>
    </row>
    <row r="4128" spans="1:2">
      <c r="A4128" s="272">
        <v>9257321</v>
      </c>
      <c r="B4128" s="274" t="s">
        <v>4537</v>
      </c>
    </row>
    <row r="4129" spans="1:2">
      <c r="A4129" s="272">
        <v>9257322</v>
      </c>
      <c r="B4129" s="274" t="s">
        <v>4538</v>
      </c>
    </row>
    <row r="4130" spans="1:2">
      <c r="A4130" s="272">
        <v>78097</v>
      </c>
      <c r="B4130" s="274" t="s">
        <v>368</v>
      </c>
    </row>
    <row r="4131" spans="1:2">
      <c r="A4131" s="272">
        <v>45150</v>
      </c>
      <c r="B4131" s="274" t="s">
        <v>369</v>
      </c>
    </row>
    <row r="4132" spans="1:2">
      <c r="A4132" s="272">
        <v>9207524</v>
      </c>
      <c r="B4132" s="274" t="s">
        <v>4539</v>
      </c>
    </row>
    <row r="4133" spans="1:2">
      <c r="A4133" s="272">
        <v>9079402</v>
      </c>
      <c r="B4133" s="274" t="s">
        <v>370</v>
      </c>
    </row>
    <row r="4134" spans="1:2">
      <c r="A4134" s="272">
        <v>9248018</v>
      </c>
      <c r="B4134" s="274" t="s">
        <v>371</v>
      </c>
    </row>
    <row r="4135" spans="1:2">
      <c r="A4135" s="272">
        <v>9257813</v>
      </c>
      <c r="B4135" s="274" t="s">
        <v>4540</v>
      </c>
    </row>
    <row r="4136" spans="1:2">
      <c r="A4136" s="272">
        <v>9257326</v>
      </c>
      <c r="B4136" s="274" t="s">
        <v>4073</v>
      </c>
    </row>
    <row r="4137" spans="1:2">
      <c r="A4137" s="272">
        <v>9084515</v>
      </c>
      <c r="B4137" s="274" t="s">
        <v>372</v>
      </c>
    </row>
    <row r="4138" spans="1:2">
      <c r="A4138" s="272">
        <v>9195168</v>
      </c>
      <c r="B4138" s="274" t="s">
        <v>373</v>
      </c>
    </row>
    <row r="4139" spans="1:2">
      <c r="A4139" s="272">
        <v>9257316</v>
      </c>
      <c r="B4139" s="274" t="s">
        <v>4074</v>
      </c>
    </row>
    <row r="4140" spans="1:2">
      <c r="A4140" s="271">
        <v>9257314</v>
      </c>
      <c r="B4140" s="274" t="s">
        <v>4075</v>
      </c>
    </row>
    <row r="4141" spans="1:2">
      <c r="A4141" s="271">
        <v>9257315</v>
      </c>
      <c r="B4141" s="274" t="s">
        <v>4076</v>
      </c>
    </row>
    <row r="4142" spans="1:2">
      <c r="A4142" s="271">
        <v>9257317</v>
      </c>
      <c r="B4142" s="274" t="s">
        <v>4077</v>
      </c>
    </row>
    <row r="4143" spans="1:2">
      <c r="A4143" s="271">
        <v>9254995</v>
      </c>
      <c r="B4143" s="274" t="s">
        <v>4078</v>
      </c>
    </row>
    <row r="4144" spans="1:2">
      <c r="A4144" s="271">
        <v>9257329</v>
      </c>
      <c r="B4144" s="274" t="s">
        <v>4541</v>
      </c>
    </row>
    <row r="4145" spans="1:2">
      <c r="A4145" s="271">
        <v>70268</v>
      </c>
      <c r="B4145" s="274" t="s">
        <v>4542</v>
      </c>
    </row>
    <row r="4146" spans="1:2">
      <c r="A4146" s="271">
        <v>46084</v>
      </c>
      <c r="B4146" s="274" t="s">
        <v>4543</v>
      </c>
    </row>
    <row r="4147" spans="1:2">
      <c r="A4147" s="271">
        <v>78096</v>
      </c>
      <c r="B4147" s="274" t="s">
        <v>4544</v>
      </c>
    </row>
    <row r="4148" spans="1:2">
      <c r="A4148" s="271">
        <v>9270887</v>
      </c>
      <c r="B4148" s="274" t="s">
        <v>4545</v>
      </c>
    </row>
    <row r="4149" spans="1:2">
      <c r="A4149" s="271">
        <v>70269</v>
      </c>
      <c r="B4149" s="274" t="s">
        <v>4546</v>
      </c>
    </row>
    <row r="4150" spans="1:2">
      <c r="A4150" s="271">
        <v>46628</v>
      </c>
      <c r="B4150" s="274" t="s">
        <v>4547</v>
      </c>
    </row>
    <row r="4151" spans="1:2">
      <c r="A4151" s="271">
        <v>79005</v>
      </c>
      <c r="B4151" s="274" t="s">
        <v>4548</v>
      </c>
    </row>
    <row r="4152" spans="1:2">
      <c r="A4152" s="271">
        <v>9257319</v>
      </c>
      <c r="B4152" s="274" t="s">
        <v>4549</v>
      </c>
    </row>
    <row r="4153" spans="1:2">
      <c r="A4153" s="271">
        <v>62000</v>
      </c>
      <c r="B4153" s="274" t="s">
        <v>4550</v>
      </c>
    </row>
    <row r="4154" spans="1:2">
      <c r="A4154" s="271">
        <v>902796400</v>
      </c>
      <c r="B4154" s="274" t="s">
        <v>4080</v>
      </c>
    </row>
    <row r="4155" spans="1:2">
      <c r="A4155" s="271">
        <v>902796600</v>
      </c>
      <c r="B4155" s="274" t="s">
        <v>4081</v>
      </c>
    </row>
    <row r="4156" spans="1:2">
      <c r="A4156" s="271">
        <v>902797700</v>
      </c>
      <c r="B4156" s="274" t="s">
        <v>4082</v>
      </c>
    </row>
    <row r="4157" spans="1:2">
      <c r="A4157" s="271">
        <v>902796800</v>
      </c>
      <c r="B4157" s="274" t="s">
        <v>4080</v>
      </c>
    </row>
    <row r="4158" spans="1:2">
      <c r="A4158" s="271">
        <v>902797200</v>
      </c>
      <c r="B4158" s="274" t="s">
        <v>4081</v>
      </c>
    </row>
    <row r="4159" spans="1:2">
      <c r="A4159" s="271">
        <v>902798300</v>
      </c>
      <c r="B4159" s="274" t="s">
        <v>4082</v>
      </c>
    </row>
    <row r="4160" spans="1:2">
      <c r="A4160" s="271">
        <v>902795500</v>
      </c>
      <c r="B4160" s="274" t="s">
        <v>4083</v>
      </c>
    </row>
    <row r="4161" spans="1:2">
      <c r="A4161" s="271">
        <v>902795800</v>
      </c>
      <c r="B4161" s="274" t="s">
        <v>4084</v>
      </c>
    </row>
    <row r="4162" spans="1:2">
      <c r="A4162" s="271">
        <v>902796100</v>
      </c>
      <c r="B4162" s="274" t="s">
        <v>4082</v>
      </c>
    </row>
    <row r="4163" spans="1:2">
      <c r="A4163" s="271">
        <v>902800500</v>
      </c>
      <c r="B4163" s="274" t="s">
        <v>4085</v>
      </c>
    </row>
    <row r="4164" spans="1:2">
      <c r="A4164" s="271">
        <v>902800800</v>
      </c>
      <c r="B4164" s="274" t="s">
        <v>4086</v>
      </c>
    </row>
    <row r="4165" spans="1:2">
      <c r="A4165" s="271">
        <v>902801900</v>
      </c>
      <c r="B4165" s="274" t="s">
        <v>4087</v>
      </c>
    </row>
    <row r="4166" spans="1:2">
      <c r="A4166" s="271">
        <v>910556200</v>
      </c>
      <c r="B4166" s="274" t="s">
        <v>4088</v>
      </c>
    </row>
    <row r="4167" spans="1:2">
      <c r="A4167" s="271">
        <v>912494800</v>
      </c>
      <c r="B4167" s="274" t="s">
        <v>4089</v>
      </c>
    </row>
    <row r="4168" spans="1:2">
      <c r="A4168" s="271">
        <v>901997500</v>
      </c>
      <c r="B4168" s="274" t="s">
        <v>4090</v>
      </c>
    </row>
    <row r="4169" spans="1:2">
      <c r="A4169" s="271">
        <v>901997700</v>
      </c>
      <c r="B4169" s="274" t="s">
        <v>4091</v>
      </c>
    </row>
    <row r="4170" spans="1:2">
      <c r="A4170" s="271">
        <v>901221600</v>
      </c>
      <c r="B4170" s="274" t="s">
        <v>4092</v>
      </c>
    </row>
    <row r="4171" spans="1:2">
      <c r="A4171" s="271">
        <v>480125900</v>
      </c>
      <c r="B4171" s="274" t="s">
        <v>4093</v>
      </c>
    </row>
    <row r="4172" spans="1:2">
      <c r="A4172" s="271">
        <v>902820600</v>
      </c>
      <c r="B4172" s="274" t="s">
        <v>4094</v>
      </c>
    </row>
    <row r="4173" spans="1:2">
      <c r="A4173" s="271">
        <v>905428200</v>
      </c>
      <c r="B4173" s="274" t="s">
        <v>4095</v>
      </c>
    </row>
    <row r="4174" spans="1:2">
      <c r="A4174" s="271">
        <v>902806400</v>
      </c>
      <c r="B4174" s="274" t="s">
        <v>4096</v>
      </c>
    </row>
    <row r="4175" spans="1:2">
      <c r="A4175" s="271">
        <v>902802400</v>
      </c>
      <c r="B4175" s="274" t="s">
        <v>4097</v>
      </c>
    </row>
    <row r="4176" spans="1:2">
      <c r="A4176" s="271">
        <v>999000739</v>
      </c>
      <c r="B4176" s="274" t="s">
        <v>4098</v>
      </c>
    </row>
    <row r="4177" spans="1:2">
      <c r="A4177" s="271">
        <v>902803100</v>
      </c>
      <c r="B4177" s="274" t="s">
        <v>4099</v>
      </c>
    </row>
    <row r="4178" spans="1:2">
      <c r="A4178" s="271">
        <v>903062600</v>
      </c>
      <c r="B4178" s="274" t="s">
        <v>4100</v>
      </c>
    </row>
    <row r="4179" spans="1:2">
      <c r="A4179" s="271">
        <v>903062500</v>
      </c>
      <c r="B4179" s="274" t="s">
        <v>4101</v>
      </c>
    </row>
    <row r="4180" spans="1:2">
      <c r="A4180" s="271">
        <v>903058100</v>
      </c>
      <c r="B4180" s="274" t="s">
        <v>4102</v>
      </c>
    </row>
    <row r="4181" spans="1:2">
      <c r="A4181" s="271">
        <v>903058300</v>
      </c>
      <c r="B4181" s="274" t="s">
        <v>4103</v>
      </c>
    </row>
    <row r="4182" spans="1:2">
      <c r="A4182" s="271">
        <v>901441100</v>
      </c>
      <c r="B4182" s="274" t="s">
        <v>4104</v>
      </c>
    </row>
    <row r="4183" spans="1:2">
      <c r="A4183" s="271">
        <v>903058700</v>
      </c>
      <c r="B4183" s="274" t="s">
        <v>4105</v>
      </c>
    </row>
    <row r="4184" spans="1:2">
      <c r="A4184" s="271">
        <v>903058900</v>
      </c>
      <c r="B4184" s="274" t="s">
        <v>4106</v>
      </c>
    </row>
    <row r="4185" spans="1:2">
      <c r="A4185" s="271">
        <v>903061500</v>
      </c>
      <c r="B4185" s="274" t="s">
        <v>4107</v>
      </c>
    </row>
    <row r="4186" spans="1:2">
      <c r="A4186" s="271">
        <v>903059100</v>
      </c>
      <c r="B4186" s="274" t="s">
        <v>4106</v>
      </c>
    </row>
    <row r="4187" spans="1:2">
      <c r="A4187" s="271">
        <v>999000713</v>
      </c>
      <c r="B4187" s="274" t="s">
        <v>4108</v>
      </c>
    </row>
    <row r="4188" spans="1:2">
      <c r="A4188" s="271">
        <v>903060600</v>
      </c>
      <c r="B4188" s="274" t="s">
        <v>4108</v>
      </c>
    </row>
    <row r="4189" spans="1:2">
      <c r="A4189" s="271">
        <v>903061100</v>
      </c>
      <c r="B4189" s="274" t="s">
        <v>4108</v>
      </c>
    </row>
    <row r="4190" spans="1:2">
      <c r="A4190" s="271">
        <v>903061300</v>
      </c>
      <c r="B4190" s="274" t="s">
        <v>4109</v>
      </c>
    </row>
    <row r="4191" spans="1:2">
      <c r="A4191" s="271">
        <v>910091000</v>
      </c>
      <c r="B4191" s="274" t="s">
        <v>4110</v>
      </c>
    </row>
    <row r="4192" spans="1:2">
      <c r="A4192" s="271">
        <v>910091100</v>
      </c>
      <c r="B4192" s="274" t="s">
        <v>4110</v>
      </c>
    </row>
    <row r="4193" spans="1:2">
      <c r="A4193" s="271">
        <v>921634800</v>
      </c>
      <c r="B4193" s="274" t="s">
        <v>4111</v>
      </c>
    </row>
    <row r="4194" spans="1:2">
      <c r="A4194" s="271">
        <v>921626900</v>
      </c>
      <c r="B4194" s="274" t="s">
        <v>4112</v>
      </c>
    </row>
    <row r="4195" spans="1:2">
      <c r="A4195" s="271">
        <v>921627000</v>
      </c>
      <c r="B4195" s="274" t="s">
        <v>4113</v>
      </c>
    </row>
    <row r="4196" spans="1:2">
      <c r="A4196" s="271">
        <v>909913300</v>
      </c>
      <c r="B4196" s="274" t="s">
        <v>4114</v>
      </c>
    </row>
    <row r="4197" spans="1:2">
      <c r="A4197" s="271">
        <v>927304800</v>
      </c>
      <c r="B4197" s="274" t="s">
        <v>4115</v>
      </c>
    </row>
    <row r="4198" spans="1:2">
      <c r="A4198" s="271">
        <v>905113100</v>
      </c>
      <c r="B4198" s="274" t="s">
        <v>4116</v>
      </c>
    </row>
    <row r="4199" spans="1:2">
      <c r="A4199" s="271">
        <v>905113000</v>
      </c>
      <c r="B4199" s="274" t="s">
        <v>4117</v>
      </c>
    </row>
    <row r="4200" spans="1:2">
      <c r="A4200" s="271">
        <v>905199800</v>
      </c>
      <c r="B4200" s="274" t="s">
        <v>4118</v>
      </c>
    </row>
    <row r="4201" spans="1:2">
      <c r="A4201" s="271">
        <v>910121100</v>
      </c>
      <c r="B4201" s="274" t="s">
        <v>4119</v>
      </c>
    </row>
    <row r="4202" spans="1:2">
      <c r="A4202" s="271">
        <v>924846100</v>
      </c>
      <c r="B4202" s="274" t="s">
        <v>4120</v>
      </c>
    </row>
    <row r="4203" spans="1:2">
      <c r="A4203" s="271">
        <v>924846000</v>
      </c>
      <c r="B4203" s="274" t="s">
        <v>4121</v>
      </c>
    </row>
    <row r="4204" spans="1:2">
      <c r="A4204" s="271">
        <v>930327600</v>
      </c>
      <c r="B4204" s="274" t="s">
        <v>4122</v>
      </c>
    </row>
    <row r="4205" spans="1:2">
      <c r="A4205" s="271">
        <v>930327700</v>
      </c>
      <c r="B4205" s="274" t="s">
        <v>4123</v>
      </c>
    </row>
    <row r="4206" spans="1:2">
      <c r="A4206" s="271">
        <v>930326600</v>
      </c>
      <c r="B4206" s="274" t="s">
        <v>4124</v>
      </c>
    </row>
    <row r="4207" spans="1:2">
      <c r="A4207" s="271">
        <v>930327000</v>
      </c>
      <c r="B4207" s="274" t="s">
        <v>4125</v>
      </c>
    </row>
    <row r="4208" spans="1:2">
      <c r="A4208" s="271">
        <v>922920900</v>
      </c>
      <c r="B4208" s="274" t="s">
        <v>4126</v>
      </c>
    </row>
    <row r="4209" spans="1:2">
      <c r="A4209" s="271">
        <v>922921000</v>
      </c>
      <c r="B4209" s="274" t="s">
        <v>4127</v>
      </c>
    </row>
    <row r="4210" spans="1:2">
      <c r="A4210" s="271">
        <v>922921100</v>
      </c>
      <c r="B4210" s="274" t="s">
        <v>4122</v>
      </c>
    </row>
    <row r="4211" spans="1:2">
      <c r="A4211" s="271">
        <v>922921200</v>
      </c>
      <c r="B4211" s="274" t="s">
        <v>4123</v>
      </c>
    </row>
    <row r="4212" spans="1:2">
      <c r="A4212" s="271">
        <v>914645101</v>
      </c>
      <c r="B4212" s="274" t="s">
        <v>4128</v>
      </c>
    </row>
    <row r="4213" spans="1:2">
      <c r="A4213" s="271">
        <v>914643001</v>
      </c>
      <c r="B4213" s="274" t="s">
        <v>4129</v>
      </c>
    </row>
    <row r="4214" spans="1:2">
      <c r="A4214" s="271">
        <v>914642901</v>
      </c>
      <c r="B4214" s="274" t="s">
        <v>4130</v>
      </c>
    </row>
    <row r="4215" spans="1:2">
      <c r="A4215" s="271">
        <v>914642801</v>
      </c>
      <c r="B4215" s="274" t="s">
        <v>4131</v>
      </c>
    </row>
    <row r="4216" spans="1:2">
      <c r="A4216" s="271">
        <v>914807500</v>
      </c>
      <c r="B4216" s="274" t="s">
        <v>4132</v>
      </c>
    </row>
    <row r="4217" spans="1:2">
      <c r="A4217" s="271">
        <v>914807600</v>
      </c>
      <c r="B4217" s="274" t="s">
        <v>4133</v>
      </c>
    </row>
    <row r="4218" spans="1:2">
      <c r="A4218" s="271">
        <v>920614100</v>
      </c>
      <c r="B4218" s="274" t="s">
        <v>4134</v>
      </c>
    </row>
    <row r="4219" spans="1:2">
      <c r="A4219" s="271">
        <v>920614200</v>
      </c>
      <c r="B4219" s="274" t="s">
        <v>4135</v>
      </c>
    </row>
    <row r="4220" spans="1:2">
      <c r="A4220" s="271">
        <v>920614300</v>
      </c>
      <c r="B4220" s="274" t="s">
        <v>4136</v>
      </c>
    </row>
    <row r="4221" spans="1:2">
      <c r="A4221" s="271">
        <v>920614400</v>
      </c>
      <c r="B4221" s="274" t="s">
        <v>4137</v>
      </c>
    </row>
    <row r="4222" spans="1:2">
      <c r="A4222" s="271">
        <v>924082900</v>
      </c>
      <c r="B4222" s="274" t="s">
        <v>4138</v>
      </c>
    </row>
    <row r="4223" spans="1:2">
      <c r="A4223" s="271">
        <v>924083000</v>
      </c>
      <c r="B4223" s="274" t="s">
        <v>4139</v>
      </c>
    </row>
    <row r="4224" spans="1:2">
      <c r="A4224" s="271">
        <v>902050000</v>
      </c>
      <c r="B4224" s="274" t="s">
        <v>4140</v>
      </c>
    </row>
    <row r="4225" spans="1:2">
      <c r="A4225" s="271">
        <v>902886900</v>
      </c>
      <c r="B4225" s="274" t="s">
        <v>4141</v>
      </c>
    </row>
    <row r="4226" spans="1:2">
      <c r="A4226" s="271">
        <v>902882500</v>
      </c>
      <c r="B4226" s="274" t="s">
        <v>4142</v>
      </c>
    </row>
    <row r="4227" spans="1:2">
      <c r="A4227" s="271">
        <v>911623100</v>
      </c>
      <c r="B4227" s="274" t="s">
        <v>4143</v>
      </c>
    </row>
    <row r="4228" spans="1:2">
      <c r="A4228" s="271">
        <v>480137500</v>
      </c>
      <c r="B4228" s="274" t="s">
        <v>4144</v>
      </c>
    </row>
    <row r="4229" spans="1:2">
      <c r="A4229" s="271">
        <v>480102700</v>
      </c>
      <c r="B4229" s="274" t="s">
        <v>4145</v>
      </c>
    </row>
    <row r="4230" spans="1:2">
      <c r="A4230" s="271">
        <v>902884900</v>
      </c>
      <c r="B4230" s="274" t="s">
        <v>4146</v>
      </c>
    </row>
    <row r="4231" spans="1:2">
      <c r="A4231" s="271">
        <v>904589600</v>
      </c>
      <c r="B4231" s="274" t="s">
        <v>4147</v>
      </c>
    </row>
    <row r="4232" spans="1:2">
      <c r="A4232" s="271">
        <v>999006000</v>
      </c>
      <c r="B4232" s="274" t="s">
        <v>4148</v>
      </c>
    </row>
    <row r="4233" spans="1:2">
      <c r="A4233" s="271">
        <v>999006001</v>
      </c>
      <c r="B4233" s="274" t="s">
        <v>4149</v>
      </c>
    </row>
    <row r="4234" spans="1:2">
      <c r="A4234" s="271">
        <v>999005906</v>
      </c>
      <c r="B4234" s="274" t="s">
        <v>4150</v>
      </c>
    </row>
    <row r="4235" spans="1:2">
      <c r="A4235" s="271">
        <v>902811600</v>
      </c>
      <c r="B4235" s="274" t="s">
        <v>4151</v>
      </c>
    </row>
    <row r="4236" spans="1:2">
      <c r="A4236" s="271">
        <v>902809400</v>
      </c>
      <c r="B4236" s="274" t="s">
        <v>4152</v>
      </c>
    </row>
    <row r="4237" spans="1:2">
      <c r="A4237" s="271">
        <v>929895700</v>
      </c>
      <c r="B4237" s="274" t="s">
        <v>4551</v>
      </c>
    </row>
    <row r="4238" spans="1:2">
      <c r="A4238" s="271">
        <v>912878100</v>
      </c>
      <c r="B4238" s="274" t="s">
        <v>4118</v>
      </c>
    </row>
    <row r="4239" spans="1:2">
      <c r="A4239" s="271">
        <v>903108100</v>
      </c>
      <c r="B4239" s="274" t="s">
        <v>4153</v>
      </c>
    </row>
    <row r="4240" spans="1:2">
      <c r="A4240" s="271">
        <v>906653000</v>
      </c>
      <c r="B4240" s="274" t="s">
        <v>4154</v>
      </c>
    </row>
    <row r="4241" spans="1:2">
      <c r="A4241" s="271">
        <v>906607200</v>
      </c>
      <c r="B4241" s="274" t="s">
        <v>4552</v>
      </c>
    </row>
    <row r="4242" spans="1:2">
      <c r="A4242" s="271">
        <v>906702000</v>
      </c>
      <c r="B4242" s="274" t="s">
        <v>4553</v>
      </c>
    </row>
    <row r="4243" spans="1:2">
      <c r="A4243" s="271">
        <v>915419100</v>
      </c>
      <c r="B4243" s="274" t="s">
        <v>4155</v>
      </c>
    </row>
    <row r="4244" spans="1:2">
      <c r="A4244" s="271">
        <v>915419200</v>
      </c>
      <c r="B4244" s="274" t="s">
        <v>4156</v>
      </c>
    </row>
    <row r="4245" spans="1:2">
      <c r="A4245" s="271">
        <v>915534700</v>
      </c>
      <c r="B4245" s="274" t="s">
        <v>4157</v>
      </c>
    </row>
    <row r="4246" spans="1:2">
      <c r="A4246" s="271">
        <v>919512000</v>
      </c>
      <c r="B4246" s="274" t="s">
        <v>4158</v>
      </c>
    </row>
    <row r="4247" spans="1:2">
      <c r="A4247" s="271">
        <v>915534600</v>
      </c>
      <c r="B4247" s="274" t="s">
        <v>4159</v>
      </c>
    </row>
    <row r="4248" spans="1:2">
      <c r="A4248" s="271">
        <v>919511900</v>
      </c>
      <c r="B4248" s="274" t="s">
        <v>4160</v>
      </c>
    </row>
    <row r="4249" spans="1:2">
      <c r="A4249" s="271">
        <v>903016400</v>
      </c>
      <c r="B4249" s="274" t="s">
        <v>4147</v>
      </c>
    </row>
    <row r="4250" spans="1:2">
      <c r="A4250" s="271">
        <v>919354200</v>
      </c>
      <c r="B4250" s="274" t="s">
        <v>4161</v>
      </c>
    </row>
    <row r="4251" spans="1:2">
      <c r="A4251" s="271">
        <v>904899600</v>
      </c>
      <c r="B4251" s="274" t="s">
        <v>4162</v>
      </c>
    </row>
    <row r="4252" spans="1:2">
      <c r="A4252" s="271">
        <v>913456700</v>
      </c>
      <c r="B4252" s="274" t="s">
        <v>4163</v>
      </c>
    </row>
    <row r="4253" spans="1:2">
      <c r="A4253" s="271">
        <v>911884500</v>
      </c>
      <c r="B4253" s="274" t="s">
        <v>4164</v>
      </c>
    </row>
    <row r="4254" spans="1:2">
      <c r="A4254" s="271">
        <v>913456800</v>
      </c>
      <c r="B4254" s="274" t="s">
        <v>4164</v>
      </c>
    </row>
    <row r="4255" spans="1:2">
      <c r="A4255" s="271">
        <v>911764600</v>
      </c>
      <c r="B4255" s="274" t="s">
        <v>4165</v>
      </c>
    </row>
    <row r="4256" spans="1:2">
      <c r="A4256" s="271">
        <v>912931600</v>
      </c>
      <c r="B4256" s="274" t="s">
        <v>4165</v>
      </c>
    </row>
    <row r="4257" spans="1:2">
      <c r="A4257" s="271">
        <v>911746000</v>
      </c>
      <c r="B4257" s="274" t="s">
        <v>4166</v>
      </c>
    </row>
    <row r="4258" spans="1:2">
      <c r="A4258" s="271">
        <v>912931700</v>
      </c>
      <c r="B4258" s="274" t="s">
        <v>4166</v>
      </c>
    </row>
    <row r="4259" spans="1:2">
      <c r="A4259" s="271">
        <v>904749900</v>
      </c>
      <c r="B4259" s="274" t="s">
        <v>4167</v>
      </c>
    </row>
    <row r="4260" spans="1:2">
      <c r="A4260" s="271">
        <v>903017800</v>
      </c>
      <c r="B4260" s="274" t="s">
        <v>4168</v>
      </c>
    </row>
    <row r="4261" spans="1:2">
      <c r="A4261" s="271">
        <v>903023400</v>
      </c>
      <c r="B4261" s="274" t="s">
        <v>4169</v>
      </c>
    </row>
    <row r="4262" spans="1:2">
      <c r="A4262" s="271">
        <v>903020700</v>
      </c>
      <c r="B4262" s="274" t="s">
        <v>4170</v>
      </c>
    </row>
    <row r="4263" spans="1:2">
      <c r="A4263" s="271">
        <v>928819700</v>
      </c>
      <c r="B4263" s="274" t="s">
        <v>4170</v>
      </c>
    </row>
    <row r="4264" spans="1:2">
      <c r="A4264" s="271">
        <v>903024700</v>
      </c>
      <c r="B4264" s="274" t="s">
        <v>4171</v>
      </c>
    </row>
    <row r="4265" spans="1:2">
      <c r="A4265" s="271">
        <v>9065627</v>
      </c>
      <c r="B4265" s="274" t="s">
        <v>374</v>
      </c>
    </row>
    <row r="4266" spans="1:2">
      <c r="A4266" s="271">
        <v>9065628</v>
      </c>
      <c r="B4266" s="274" t="s">
        <v>375</v>
      </c>
    </row>
    <row r="4267" spans="1:2">
      <c r="A4267" s="271">
        <v>9065635</v>
      </c>
      <c r="B4267" s="274" t="s">
        <v>376</v>
      </c>
    </row>
    <row r="4268" spans="1:2">
      <c r="A4268" s="271">
        <v>9069806</v>
      </c>
      <c r="B4268" s="274" t="s">
        <v>377</v>
      </c>
    </row>
    <row r="4269" spans="1:2">
      <c r="A4269" s="271">
        <v>9070739</v>
      </c>
      <c r="B4269" s="274" t="s">
        <v>378</v>
      </c>
    </row>
    <row r="4270" spans="1:2">
      <c r="A4270" s="271">
        <v>9080838</v>
      </c>
      <c r="B4270" s="274" t="s">
        <v>379</v>
      </c>
    </row>
    <row r="4271" spans="1:2">
      <c r="A4271" s="271">
        <v>9080854</v>
      </c>
      <c r="B4271" s="274" t="s">
        <v>380</v>
      </c>
    </row>
    <row r="4272" spans="1:2">
      <c r="A4272" s="271">
        <v>9080859</v>
      </c>
      <c r="B4272" s="274" t="s">
        <v>381</v>
      </c>
    </row>
    <row r="4273" spans="1:2">
      <c r="A4273" s="271">
        <v>9097899</v>
      </c>
      <c r="B4273" s="274" t="s">
        <v>382</v>
      </c>
    </row>
    <row r="4274" spans="1:2">
      <c r="A4274" s="271">
        <v>9097900</v>
      </c>
      <c r="B4274" s="274" t="s">
        <v>383</v>
      </c>
    </row>
    <row r="4275" spans="1:2">
      <c r="A4275" s="271">
        <v>9097946</v>
      </c>
      <c r="B4275" s="274" t="s">
        <v>384</v>
      </c>
    </row>
    <row r="4276" spans="1:2">
      <c r="A4276" s="271">
        <v>9097947</v>
      </c>
      <c r="B4276" s="274" t="s">
        <v>385</v>
      </c>
    </row>
    <row r="4277" spans="1:2">
      <c r="A4277" s="271">
        <v>9105737</v>
      </c>
      <c r="B4277" s="274" t="s">
        <v>386</v>
      </c>
    </row>
    <row r="4278" spans="1:2">
      <c r="A4278" s="271">
        <v>9105738</v>
      </c>
      <c r="B4278" s="274" t="s">
        <v>387</v>
      </c>
    </row>
    <row r="4279" spans="1:2">
      <c r="A4279" s="271">
        <v>9105739</v>
      </c>
      <c r="B4279" s="274" t="s">
        <v>388</v>
      </c>
    </row>
    <row r="4280" spans="1:2">
      <c r="A4280" s="271">
        <v>9105743</v>
      </c>
      <c r="B4280" s="274" t="s">
        <v>389</v>
      </c>
    </row>
    <row r="4281" spans="1:2">
      <c r="A4281" s="271">
        <v>9105747</v>
      </c>
      <c r="B4281" s="274" t="s">
        <v>390</v>
      </c>
    </row>
    <row r="4282" spans="1:2">
      <c r="A4282" s="271">
        <v>9105801</v>
      </c>
      <c r="B4282" s="274" t="s">
        <v>391</v>
      </c>
    </row>
    <row r="4283" spans="1:2">
      <c r="A4283" s="271">
        <v>9105807</v>
      </c>
      <c r="B4283" s="274" t="s">
        <v>392</v>
      </c>
    </row>
    <row r="4284" spans="1:2">
      <c r="A4284" s="271">
        <v>9105809</v>
      </c>
      <c r="B4284" s="274" t="s">
        <v>393</v>
      </c>
    </row>
    <row r="4285" spans="1:2">
      <c r="A4285" s="271">
        <v>9105810</v>
      </c>
      <c r="B4285" s="274" t="s">
        <v>394</v>
      </c>
    </row>
    <row r="4286" spans="1:2">
      <c r="A4286" s="271">
        <v>9105837</v>
      </c>
      <c r="B4286" s="274" t="s">
        <v>395</v>
      </c>
    </row>
    <row r="4287" spans="1:2">
      <c r="A4287" s="271">
        <v>9112600</v>
      </c>
      <c r="B4287" s="274" t="s">
        <v>396</v>
      </c>
    </row>
    <row r="4288" spans="1:2">
      <c r="A4288" s="271">
        <v>9127132</v>
      </c>
      <c r="B4288" s="274" t="s">
        <v>4172</v>
      </c>
    </row>
    <row r="4289" spans="1:2">
      <c r="A4289" s="271">
        <v>9112601</v>
      </c>
      <c r="B4289" s="274" t="s">
        <v>397</v>
      </c>
    </row>
    <row r="4290" spans="1:2">
      <c r="A4290" s="271">
        <v>9112607</v>
      </c>
      <c r="B4290" s="274" t="s">
        <v>398</v>
      </c>
    </row>
    <row r="4291" spans="1:2">
      <c r="A4291" s="271">
        <v>9112664</v>
      </c>
      <c r="B4291" s="274" t="s">
        <v>399</v>
      </c>
    </row>
    <row r="4292" spans="1:2">
      <c r="A4292" s="271">
        <v>9112915</v>
      </c>
      <c r="B4292" s="274" t="s">
        <v>400</v>
      </c>
    </row>
    <row r="4293" spans="1:2">
      <c r="A4293" s="271">
        <v>9112916</v>
      </c>
      <c r="B4293" s="274" t="s">
        <v>401</v>
      </c>
    </row>
    <row r="4294" spans="1:2">
      <c r="A4294" s="271">
        <v>9113371</v>
      </c>
      <c r="B4294" s="274" t="s">
        <v>402</v>
      </c>
    </row>
    <row r="4295" spans="1:2">
      <c r="A4295" s="271">
        <v>9113400</v>
      </c>
      <c r="B4295" s="274" t="s">
        <v>403</v>
      </c>
    </row>
    <row r="4296" spans="1:2">
      <c r="A4296" s="271">
        <v>9113404</v>
      </c>
      <c r="B4296" s="274" t="s">
        <v>404</v>
      </c>
    </row>
    <row r="4297" spans="1:2">
      <c r="A4297" s="271">
        <v>9118522</v>
      </c>
      <c r="B4297" s="274" t="s">
        <v>405</v>
      </c>
    </row>
    <row r="4298" spans="1:2">
      <c r="A4298" s="271">
        <v>9125413</v>
      </c>
      <c r="B4298" s="274" t="s">
        <v>406</v>
      </c>
    </row>
    <row r="4299" spans="1:2">
      <c r="A4299" s="271">
        <v>9125421</v>
      </c>
      <c r="B4299" s="274" t="s">
        <v>407</v>
      </c>
    </row>
    <row r="4300" spans="1:2">
      <c r="A4300" s="271">
        <v>9125423</v>
      </c>
      <c r="B4300" s="274" t="s">
        <v>408</v>
      </c>
    </row>
    <row r="4301" spans="1:2">
      <c r="A4301" s="52" t="s">
        <v>3115</v>
      </c>
      <c r="B4301" s="19" t="s">
        <v>3119</v>
      </c>
    </row>
    <row r="4302" spans="1:2">
      <c r="A4302" s="301" t="s">
        <v>3774</v>
      </c>
      <c r="B4302" s="19" t="s">
        <v>3735</v>
      </c>
    </row>
    <row r="4309" spans="1:1">
      <c r="A4309" s="19"/>
    </row>
    <row r="4310" spans="1:1">
      <c r="A4310" s="19"/>
    </row>
  </sheetData>
  <conditionalFormatting sqref="A340:A361 A325:A331">
    <cfRule type="duplicateValues" dxfId="370" priority="86"/>
  </conditionalFormatting>
  <conditionalFormatting sqref="A579 A598">
    <cfRule type="duplicateValues" dxfId="369" priority="85"/>
  </conditionalFormatting>
  <conditionalFormatting sqref="A840 A859">
    <cfRule type="duplicateValues" dxfId="368" priority="84"/>
  </conditionalFormatting>
  <conditionalFormatting sqref="A1101 A1120">
    <cfRule type="duplicateValues" dxfId="367" priority="83"/>
  </conditionalFormatting>
  <conditionalFormatting sqref="A1367:A1373">
    <cfRule type="duplicateValues" dxfId="366" priority="82"/>
  </conditionalFormatting>
  <conditionalFormatting sqref="A1471 A1511">
    <cfRule type="duplicateValues" dxfId="365" priority="81"/>
  </conditionalFormatting>
  <conditionalFormatting sqref="A2141:A2147 A2126:A2131">
    <cfRule type="duplicateValues" dxfId="364" priority="80"/>
  </conditionalFormatting>
  <conditionalFormatting sqref="A2316:A2354">
    <cfRule type="duplicateValues" dxfId="363" priority="79"/>
  </conditionalFormatting>
  <conditionalFormatting sqref="A2662:A2686">
    <cfRule type="duplicateValues" dxfId="362" priority="78"/>
  </conditionalFormatting>
  <conditionalFormatting sqref="A3134:A3192 A3110:A3112 A3105:A3107 A3101:A3103 A3006:A3079 A3082 A3085 A3088 A3098 A3202:A3231 A3244:A3249 A3251:A3252">
    <cfRule type="duplicateValues" dxfId="361" priority="77"/>
  </conditionalFormatting>
  <conditionalFormatting sqref="A3400:A3435">
    <cfRule type="duplicateValues" dxfId="360" priority="76"/>
  </conditionalFormatting>
  <conditionalFormatting sqref="A2252:A2253">
    <cfRule type="duplicateValues" dxfId="359" priority="75"/>
  </conditionalFormatting>
  <conditionalFormatting sqref="A2313:A2315">
    <cfRule type="duplicateValues" dxfId="358" priority="74"/>
  </conditionalFormatting>
  <conditionalFormatting sqref="A2355:A2357">
    <cfRule type="duplicateValues" dxfId="357" priority="73"/>
  </conditionalFormatting>
  <conditionalFormatting sqref="A2168:A2178">
    <cfRule type="duplicateValues" dxfId="356" priority="72"/>
  </conditionalFormatting>
  <conditionalFormatting sqref="A1">
    <cfRule type="duplicateValues" dxfId="355" priority="87"/>
  </conditionalFormatting>
  <conditionalFormatting sqref="A3304:A3310">
    <cfRule type="duplicateValues" dxfId="354" priority="88"/>
  </conditionalFormatting>
  <conditionalFormatting sqref="A3830:A3833">
    <cfRule type="duplicateValues" dxfId="353" priority="64"/>
  </conditionalFormatting>
  <conditionalFormatting sqref="A3834">
    <cfRule type="duplicateValues" dxfId="352" priority="63"/>
  </conditionalFormatting>
  <conditionalFormatting sqref="A3886">
    <cfRule type="duplicateValues" dxfId="351" priority="62"/>
  </conditionalFormatting>
  <conditionalFormatting sqref="A3741">
    <cfRule type="duplicateValues" dxfId="350" priority="61"/>
  </conditionalFormatting>
  <conditionalFormatting sqref="A3767">
    <cfRule type="duplicateValues" dxfId="349" priority="60"/>
  </conditionalFormatting>
  <conditionalFormatting sqref="A3805:A3807">
    <cfRule type="duplicateValues" dxfId="348" priority="59"/>
  </conditionalFormatting>
  <conditionalFormatting sqref="A3774:A3781">
    <cfRule type="duplicateValues" dxfId="347" priority="58"/>
  </conditionalFormatting>
  <conditionalFormatting sqref="A3773">
    <cfRule type="duplicateValues" dxfId="346" priority="65"/>
  </conditionalFormatting>
  <conditionalFormatting sqref="A3743">
    <cfRule type="duplicateValues" dxfId="345" priority="57"/>
  </conditionalFormatting>
  <conditionalFormatting sqref="A3769">
    <cfRule type="duplicateValues" dxfId="344" priority="56"/>
  </conditionalFormatting>
  <conditionalFormatting sqref="A3788">
    <cfRule type="duplicateValues" dxfId="343" priority="55"/>
  </conditionalFormatting>
  <conditionalFormatting sqref="A3789">
    <cfRule type="duplicateValues" dxfId="342" priority="54"/>
  </conditionalFormatting>
  <conditionalFormatting sqref="A3790">
    <cfRule type="duplicateValues" dxfId="341" priority="53"/>
  </conditionalFormatting>
  <conditionalFormatting sqref="A3791">
    <cfRule type="duplicateValues" dxfId="340" priority="52"/>
  </conditionalFormatting>
  <conditionalFormatting sqref="A3792">
    <cfRule type="duplicateValues" dxfId="339" priority="51"/>
  </conditionalFormatting>
  <conditionalFormatting sqref="A3793">
    <cfRule type="duplicateValues" dxfId="338" priority="50"/>
  </conditionalFormatting>
  <conditionalFormatting sqref="A3794">
    <cfRule type="duplicateValues" dxfId="337" priority="49"/>
  </conditionalFormatting>
  <conditionalFormatting sqref="A3795">
    <cfRule type="duplicateValues" dxfId="336" priority="48"/>
  </conditionalFormatting>
  <conditionalFormatting sqref="A3796">
    <cfRule type="duplicateValues" dxfId="335" priority="47"/>
  </conditionalFormatting>
  <conditionalFormatting sqref="A3797">
    <cfRule type="duplicateValues" dxfId="334" priority="46"/>
  </conditionalFormatting>
  <conditionalFormatting sqref="A3798">
    <cfRule type="duplicateValues" dxfId="333" priority="45"/>
  </conditionalFormatting>
  <conditionalFormatting sqref="A3808 A3771:A3772 A3782:A3787 A3799:A3804">
    <cfRule type="duplicateValues" dxfId="332" priority="66"/>
  </conditionalFormatting>
  <conditionalFormatting sqref="A3836:A3840">
    <cfRule type="duplicateValues" dxfId="331" priority="44"/>
  </conditionalFormatting>
  <conditionalFormatting sqref="A3835">
    <cfRule type="duplicateValues" dxfId="330" priority="67"/>
  </conditionalFormatting>
  <conditionalFormatting sqref="A3820">
    <cfRule type="duplicateValues" dxfId="329" priority="43"/>
  </conditionalFormatting>
  <conditionalFormatting sqref="A3829 A3813:A3816">
    <cfRule type="duplicateValues" dxfId="328" priority="68"/>
  </conditionalFormatting>
  <conditionalFormatting sqref="A3828">
    <cfRule type="duplicateValues" dxfId="327" priority="42"/>
  </conditionalFormatting>
  <conditionalFormatting sqref="A3822:A3827">
    <cfRule type="duplicateValues" dxfId="326" priority="69"/>
  </conditionalFormatting>
  <conditionalFormatting sqref="A3821">
    <cfRule type="duplicateValues" dxfId="325" priority="41"/>
  </conditionalFormatting>
  <conditionalFormatting sqref="A3841:A3860">
    <cfRule type="duplicateValues" dxfId="324" priority="70"/>
  </conditionalFormatting>
  <conditionalFormatting sqref="A3863:A3864">
    <cfRule type="duplicateValues" dxfId="323" priority="40"/>
  </conditionalFormatting>
  <conditionalFormatting sqref="A3861:A3862">
    <cfRule type="duplicateValues" dxfId="322" priority="39"/>
  </conditionalFormatting>
  <conditionalFormatting sqref="A3865:A3866">
    <cfRule type="duplicateValues" dxfId="321" priority="38"/>
  </conditionalFormatting>
  <conditionalFormatting sqref="A3874">
    <cfRule type="duplicateValues" dxfId="320" priority="37"/>
  </conditionalFormatting>
  <conditionalFormatting sqref="A3876">
    <cfRule type="duplicateValues" dxfId="319" priority="36"/>
  </conditionalFormatting>
  <conditionalFormatting sqref="A3882">
    <cfRule type="duplicateValues" dxfId="318" priority="35"/>
  </conditionalFormatting>
  <conditionalFormatting sqref="A3880">
    <cfRule type="duplicateValues" dxfId="317" priority="34"/>
  </conditionalFormatting>
  <conditionalFormatting sqref="A3879 A3867:A3870 A3883 A3881">
    <cfRule type="duplicateValues" dxfId="316" priority="71"/>
  </conditionalFormatting>
  <conditionalFormatting sqref="A3885">
    <cfRule type="duplicateValues" dxfId="315" priority="33"/>
  </conditionalFormatting>
  <conditionalFormatting sqref="A3889">
    <cfRule type="duplicateValues" dxfId="314" priority="32"/>
  </conditionalFormatting>
  <conditionalFormatting sqref="A3911">
    <cfRule type="duplicateValues" dxfId="313" priority="31"/>
  </conditionalFormatting>
  <conditionalFormatting sqref="A3908">
    <cfRule type="duplicateValues" dxfId="312" priority="30"/>
  </conditionalFormatting>
  <conditionalFormatting sqref="A3912">
    <cfRule type="duplicateValues" dxfId="311" priority="29"/>
  </conditionalFormatting>
  <conditionalFormatting sqref="A3913:A3914">
    <cfRule type="duplicateValues" dxfId="310" priority="28"/>
  </conditionalFormatting>
  <conditionalFormatting sqref="A2910">
    <cfRule type="duplicateValues" dxfId="309" priority="27"/>
  </conditionalFormatting>
  <conditionalFormatting sqref="A2911">
    <cfRule type="duplicateValues" dxfId="308" priority="26"/>
  </conditionalFormatting>
  <conditionalFormatting sqref="A3707:A3710 A3648:A3692 A3603:A3633">
    <cfRule type="duplicateValues" dxfId="307" priority="22"/>
  </conditionalFormatting>
  <conditionalFormatting sqref="A3601:A3602">
    <cfRule type="duplicateValues" dxfId="306" priority="23"/>
  </conditionalFormatting>
  <conditionalFormatting sqref="A3634:A3638">
    <cfRule type="duplicateValues" dxfId="305" priority="24"/>
  </conditionalFormatting>
  <conditionalFormatting sqref="A3693:A3706">
    <cfRule type="duplicateValues" dxfId="304" priority="25"/>
  </conditionalFormatting>
  <conditionalFormatting sqref="A35:A50 A52:A53 A8:A28 A2:A4">
    <cfRule type="duplicateValues" dxfId="303" priority="9"/>
  </conditionalFormatting>
  <conditionalFormatting sqref="A260:A266 A268">
    <cfRule type="duplicateValues" dxfId="302" priority="10"/>
  </conditionalFormatting>
  <conditionalFormatting sqref="A310">
    <cfRule type="duplicateValues" dxfId="301" priority="11"/>
  </conditionalFormatting>
  <conditionalFormatting sqref="A29:A31 A33:A34">
    <cfRule type="duplicateValues" dxfId="300" priority="12"/>
  </conditionalFormatting>
  <conditionalFormatting sqref="A228:A229 A231:A249 A218:A226">
    <cfRule type="duplicateValues" dxfId="299" priority="13"/>
  </conditionalFormatting>
  <conditionalFormatting sqref="A32">
    <cfRule type="duplicateValues" dxfId="298" priority="14"/>
  </conditionalFormatting>
  <conditionalFormatting sqref="A51">
    <cfRule type="duplicateValues" dxfId="297" priority="15"/>
  </conditionalFormatting>
  <conditionalFormatting sqref="A227">
    <cfRule type="duplicateValues" dxfId="296" priority="16"/>
  </conditionalFormatting>
  <conditionalFormatting sqref="A230">
    <cfRule type="duplicateValues" dxfId="295" priority="17"/>
  </conditionalFormatting>
  <conditionalFormatting sqref="A314">
    <cfRule type="duplicateValues" dxfId="294" priority="18"/>
  </conditionalFormatting>
  <conditionalFormatting sqref="A313">
    <cfRule type="duplicateValues" dxfId="293" priority="19"/>
  </conditionalFormatting>
  <conditionalFormatting sqref="A5">
    <cfRule type="duplicateValues" dxfId="292" priority="20"/>
  </conditionalFormatting>
  <conditionalFormatting sqref="A315:A319 A311:A312">
    <cfRule type="duplicateValues" dxfId="291" priority="21"/>
  </conditionalFormatting>
  <conditionalFormatting sqref="A267">
    <cfRule type="duplicateValues" dxfId="290" priority="8"/>
  </conditionalFormatting>
  <conditionalFormatting sqref="A3096:A3232 A1:A5 A56:A2729 A2753:A3088 A8:A54 A3234:A4171">
    <cfRule type="duplicateValues" dxfId="289" priority="7"/>
  </conditionalFormatting>
  <conditionalFormatting sqref="A3871:A3872">
    <cfRule type="duplicateValues" dxfId="288" priority="89"/>
  </conditionalFormatting>
  <conditionalFormatting sqref="A3809:A3812">
    <cfRule type="duplicateValues" dxfId="287" priority="90"/>
  </conditionalFormatting>
  <conditionalFormatting sqref="A2753:A2839 A2687:A2729">
    <cfRule type="duplicateValues" dxfId="286" priority="91"/>
  </conditionalFormatting>
  <conditionalFormatting sqref="A2179:A2182 A2148:A2167">
    <cfRule type="duplicateValues" dxfId="285" priority="92"/>
  </conditionalFormatting>
  <conditionalFormatting sqref="A2132:A2140">
    <cfRule type="duplicateValues" dxfId="284" priority="93"/>
  </conditionalFormatting>
  <conditionalFormatting sqref="A55">
    <cfRule type="duplicateValues" dxfId="283" priority="6"/>
  </conditionalFormatting>
  <conditionalFormatting sqref="A2458:A2459 A2358:A2446">
    <cfRule type="duplicateValues" dxfId="282" priority="94"/>
  </conditionalFormatting>
  <conditionalFormatting sqref="A2447:A2457">
    <cfRule type="duplicateValues" dxfId="281" priority="95"/>
  </conditionalFormatting>
  <conditionalFormatting sqref="A2549:A2560">
    <cfRule type="duplicateValues" dxfId="280" priority="96"/>
  </conditionalFormatting>
  <conditionalFormatting sqref="A2650:A2661">
    <cfRule type="duplicateValues" dxfId="279" priority="97"/>
  </conditionalFormatting>
  <conditionalFormatting sqref="A3089:A3095">
    <cfRule type="duplicateValues" dxfId="278" priority="5"/>
  </conditionalFormatting>
  <conditionalFormatting sqref="A3267:A3303">
    <cfRule type="duplicateValues" dxfId="277" priority="98"/>
  </conditionalFormatting>
  <conditionalFormatting sqref="A6:A7">
    <cfRule type="duplicateValues" dxfId="276" priority="4"/>
  </conditionalFormatting>
  <conditionalFormatting sqref="A3545:A3600">
    <cfRule type="duplicateValues" dxfId="275" priority="99"/>
  </conditionalFormatting>
  <conditionalFormatting sqref="A3602:A3604">
    <cfRule type="duplicateValues" dxfId="274" priority="3"/>
  </conditionalFormatting>
  <conditionalFormatting sqref="A1939:A2125">
    <cfRule type="duplicateValues" dxfId="273" priority="100"/>
  </conditionalFormatting>
  <conditionalFormatting sqref="A1750:A1938">
    <cfRule type="duplicateValues" dxfId="272" priority="101"/>
  </conditionalFormatting>
  <conditionalFormatting sqref="A1541:A1749">
    <cfRule type="duplicateValues" dxfId="271" priority="102"/>
  </conditionalFormatting>
  <conditionalFormatting sqref="A332:A339">
    <cfRule type="duplicateValues" dxfId="270" priority="103"/>
  </conditionalFormatting>
  <conditionalFormatting sqref="A285:A309">
    <cfRule type="duplicateValues" dxfId="269" priority="104"/>
  </conditionalFormatting>
  <conditionalFormatting sqref="A269:A284">
    <cfRule type="duplicateValues" dxfId="268" priority="105"/>
  </conditionalFormatting>
  <conditionalFormatting sqref="A250:A259">
    <cfRule type="duplicateValues" dxfId="267" priority="106"/>
  </conditionalFormatting>
  <conditionalFormatting sqref="A201:A217">
    <cfRule type="duplicateValues" dxfId="266" priority="107"/>
  </conditionalFormatting>
  <conditionalFormatting sqref="A155:A200">
    <cfRule type="duplicateValues" dxfId="265" priority="108"/>
  </conditionalFormatting>
  <conditionalFormatting sqref="A86:A154">
    <cfRule type="duplicateValues" dxfId="264" priority="109"/>
  </conditionalFormatting>
  <conditionalFormatting sqref="A56:A85 A54">
    <cfRule type="duplicateValues" dxfId="263" priority="110"/>
  </conditionalFormatting>
  <conditionalFormatting sqref="A3976:A3981">
    <cfRule type="duplicateValues" dxfId="262" priority="111"/>
  </conditionalFormatting>
  <conditionalFormatting sqref="A3906:A3907 A3909:A3910">
    <cfRule type="duplicateValues" dxfId="261" priority="112"/>
  </conditionalFormatting>
  <conditionalFormatting sqref="A3890:A3903">
    <cfRule type="duplicateValues" dxfId="260" priority="113"/>
  </conditionalFormatting>
  <conditionalFormatting sqref="A3887:A3888">
    <cfRule type="duplicateValues" dxfId="259" priority="114"/>
  </conditionalFormatting>
  <conditionalFormatting sqref="A3817:A3819">
    <cfRule type="duplicateValues" dxfId="258" priority="115"/>
  </conditionalFormatting>
  <conditionalFormatting sqref="A3436:A3544">
    <cfRule type="duplicateValues" dxfId="257" priority="116"/>
  </conditionalFormatting>
  <conditionalFormatting sqref="A3350:A3399 A3342:A3344 A3317:A3319 A3324:A3328 A3334:A3335">
    <cfRule type="duplicateValues" dxfId="256" priority="117"/>
  </conditionalFormatting>
  <conditionalFormatting sqref="A2730:A2752">
    <cfRule type="duplicateValues" dxfId="255" priority="118"/>
  </conditionalFormatting>
  <conditionalFormatting sqref="A2561:A2649">
    <cfRule type="duplicateValues" dxfId="254" priority="119"/>
  </conditionalFormatting>
  <conditionalFormatting sqref="A2460:A2548">
    <cfRule type="duplicateValues" dxfId="253" priority="120"/>
  </conditionalFormatting>
  <conditionalFormatting sqref="A2254:A2312">
    <cfRule type="duplicateValues" dxfId="252" priority="121"/>
  </conditionalFormatting>
  <conditionalFormatting sqref="A4172:A4300">
    <cfRule type="duplicateValues" dxfId="251" priority="1"/>
  </conditionalFormatting>
  <conditionalFormatting sqref="A4172:A4300">
    <cfRule type="duplicateValues" dxfId="250" priority="2"/>
  </conditionalFormatting>
  <conditionalFormatting sqref="A4140:A4171">
    <cfRule type="duplicateValues" dxfId="249" priority="122"/>
  </conditionalFormatting>
  <conditionalFormatting sqref="A4001:A4003 A4006:A4047 A3982:A3999">
    <cfRule type="duplicateValues" dxfId="248" priority="123"/>
  </conditionalFormatting>
  <conditionalFormatting sqref="A3956:A3975">
    <cfRule type="duplicateValues" dxfId="247" priority="124"/>
  </conditionalFormatting>
  <conditionalFormatting sqref="A3915:A3955">
    <cfRule type="duplicateValues" dxfId="246" priority="125"/>
  </conditionalFormatting>
  <conditionalFormatting sqref="A3884">
    <cfRule type="duplicateValues" dxfId="245" priority="126"/>
  </conditionalFormatting>
  <conditionalFormatting sqref="A3875 A3877:A3878">
    <cfRule type="duplicateValues" dxfId="244" priority="127"/>
  </conditionalFormatting>
  <conditionalFormatting sqref="A3873">
    <cfRule type="duplicateValues" dxfId="243" priority="128"/>
  </conditionalFormatting>
  <conditionalFormatting sqref="A2183:A2251">
    <cfRule type="duplicateValues" dxfId="242" priority="129"/>
  </conditionalFormatting>
  <conditionalFormatting sqref="A320:A324">
    <cfRule type="duplicateValues" dxfId="241" priority="130"/>
  </conditionalFormatting>
  <conditionalFormatting sqref="A2:A4300">
    <cfRule type="duplicateValues" dxfId="240" priority="131"/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78DF20-FF99-4577-9D53-D3D5DD647FA4}">
  <sheetPr codeName="Лист2">
    <tabColor rgb="FFFFFF00"/>
  </sheetPr>
  <dimension ref="B1:CD78"/>
  <sheetViews>
    <sheetView showRowColHeaders="0" zoomScale="80" zoomScaleNormal="80" workbookViewId="0">
      <selection activeCell="A5" sqref="A5"/>
    </sheetView>
  </sheetViews>
  <sheetFormatPr defaultColWidth="9.1796875" defaultRowHeight="14.5"/>
  <cols>
    <col min="1" max="1" width="1.1796875" style="1" customWidth="1"/>
    <col min="2" max="2" width="37.81640625" style="1" customWidth="1"/>
    <col min="3" max="3" width="14.81640625" style="1" customWidth="1"/>
    <col min="4" max="4" width="9.1796875" style="1"/>
    <col min="5" max="5" width="1.1796875" style="1" customWidth="1"/>
    <col min="6" max="6" width="13.1796875" style="1" customWidth="1"/>
    <col min="7" max="7" width="4.36328125" style="1" customWidth="1"/>
    <col min="8" max="8" width="5.08984375" style="1" customWidth="1"/>
    <col min="9" max="9" width="6.08984375" style="1" customWidth="1"/>
    <col min="10" max="10" width="4.54296875" style="1" customWidth="1"/>
    <col min="11" max="11" width="5.08984375" style="1" customWidth="1"/>
    <col min="12" max="13" width="4.08984375" style="1" customWidth="1"/>
    <col min="14" max="14" width="5.453125" style="1" customWidth="1"/>
    <col min="15" max="15" width="4.08984375" style="1" customWidth="1"/>
    <col min="16" max="24" width="5.81640625" style="1" customWidth="1"/>
    <col min="25" max="25" width="4.36328125" style="1" customWidth="1"/>
    <col min="26" max="26" width="5.81640625" style="1" customWidth="1"/>
    <col min="27" max="27" width="3.54296875" style="1" customWidth="1"/>
    <col min="28" max="28" width="4.453125" style="1" customWidth="1"/>
    <col min="29" max="29" width="15.453125" style="1" customWidth="1"/>
    <col min="30" max="30" width="5.90625" style="1" customWidth="1"/>
    <col min="31" max="38" width="5.81640625" style="1" customWidth="1"/>
    <col min="39" max="53" width="4.36328125" style="1" customWidth="1"/>
    <col min="54" max="69" width="4.1796875" style="1" customWidth="1"/>
    <col min="70" max="70" width="18" style="1" hidden="1" customWidth="1"/>
    <col min="71" max="71" width="27.1796875" style="1" hidden="1" customWidth="1"/>
    <col min="72" max="72" width="11.1796875" style="1" hidden="1" customWidth="1"/>
    <col min="73" max="73" width="10.1796875" style="1" hidden="1" customWidth="1"/>
    <col min="74" max="74" width="10.90625" style="1" hidden="1" customWidth="1"/>
    <col min="75" max="75" width="8.81640625" style="1" hidden="1" customWidth="1"/>
    <col min="76" max="77" width="8.453125" style="1" hidden="1" customWidth="1"/>
    <col min="78" max="78" width="11.1796875" style="1" hidden="1" customWidth="1"/>
    <col min="79" max="82" width="9.1796875" style="1" hidden="1" customWidth="1"/>
    <col min="83" max="86" width="9.1796875" style="1" customWidth="1"/>
    <col min="87" max="16384" width="9.1796875" style="1"/>
  </cols>
  <sheetData>
    <row r="1" spans="2:80" ht="69" customHeight="1">
      <c r="B1" s="25"/>
      <c r="C1" s="378"/>
      <c r="D1" s="378"/>
      <c r="BR1" s="2"/>
      <c r="BS1" s="2" t="s">
        <v>25</v>
      </c>
      <c r="BT1" s="2" t="s">
        <v>4</v>
      </c>
      <c r="BU1" s="24" t="s">
        <v>1732</v>
      </c>
      <c r="BV1" s="24" t="s">
        <v>1738</v>
      </c>
      <c r="BY1" s="1">
        <v>1</v>
      </c>
      <c r="BZ1" s="1">
        <v>2</v>
      </c>
      <c r="CA1" s="1">
        <v>3</v>
      </c>
      <c r="CB1" s="1">
        <v>4</v>
      </c>
    </row>
    <row r="2" spans="2:80" ht="17.149999999999999" customHeight="1">
      <c r="B2" s="360" t="s">
        <v>4560</v>
      </c>
      <c r="C2" s="361"/>
      <c r="D2" s="361"/>
      <c r="E2" s="361"/>
      <c r="F2" s="362"/>
      <c r="L2" s="1" t="str">
        <f>IF(C15=0,"LT",C15)</f>
        <v>LT</v>
      </c>
      <c r="Q2" s="557"/>
      <c r="R2" s="557"/>
      <c r="S2" s="557"/>
      <c r="BR2" s="33" t="s">
        <v>4567</v>
      </c>
      <c r="BS2" s="2" t="s">
        <v>4566</v>
      </c>
      <c r="BX2" s="1">
        <v>1</v>
      </c>
      <c r="BY2" s="1" t="s">
        <v>1701</v>
      </c>
      <c r="BZ2" s="1" t="s">
        <v>4571</v>
      </c>
      <c r="CA2" s="1" t="s">
        <v>4571</v>
      </c>
      <c r="CB2" s="1" t="s">
        <v>1701</v>
      </c>
    </row>
    <row r="3" spans="2:80" ht="17.149999999999999" customHeight="1">
      <c r="B3" s="2" t="s">
        <v>1800</v>
      </c>
      <c r="C3" s="531"/>
      <c r="D3" s="384"/>
      <c r="E3" s="384"/>
      <c r="F3" s="564"/>
      <c r="H3" s="63"/>
      <c r="J3" s="269"/>
      <c r="K3" s="269"/>
      <c r="L3" s="269"/>
      <c r="M3" s="269"/>
      <c r="N3" s="269"/>
      <c r="O3" s="269"/>
      <c r="P3" s="269"/>
      <c r="Q3" s="558"/>
      <c r="R3" s="558"/>
      <c r="S3" s="558"/>
      <c r="BR3" s="33" t="s">
        <v>1777</v>
      </c>
      <c r="BS3" s="2" t="s">
        <v>4568</v>
      </c>
      <c r="BX3" s="1">
        <v>2</v>
      </c>
      <c r="BY3" s="1" t="s">
        <v>1701</v>
      </c>
      <c r="BZ3" s="1">
        <v>9257054</v>
      </c>
      <c r="CA3" s="1">
        <v>9257085</v>
      </c>
      <c r="CB3" s="1" t="s">
        <v>1701</v>
      </c>
    </row>
    <row r="4" spans="2:80" ht="17.149999999999999" customHeight="1">
      <c r="B4" s="2" t="s">
        <v>4565</v>
      </c>
      <c r="C4" s="288"/>
      <c r="D4" s="289"/>
      <c r="E4" s="289"/>
      <c r="F4" s="290"/>
      <c r="H4" s="63"/>
      <c r="M4" s="1" t="str">
        <f>IF(C14=0,"NL-10",C14)</f>
        <v>NL-10</v>
      </c>
      <c r="Q4" s="298" t="str">
        <f>IF(D13=0,"C",D13)</f>
        <v>C</v>
      </c>
      <c r="R4" s="298"/>
      <c r="S4" s="298"/>
      <c r="BR4" s="33" t="s">
        <v>1778</v>
      </c>
      <c r="BS4" s="2" t="s">
        <v>4569</v>
      </c>
      <c r="BX4" s="1">
        <v>3</v>
      </c>
      <c r="BY4" s="1" t="s">
        <v>1701</v>
      </c>
      <c r="BZ4" s="1">
        <v>9257056</v>
      </c>
      <c r="CA4" s="1">
        <v>9257087</v>
      </c>
      <c r="CB4" s="1" t="s">
        <v>1701</v>
      </c>
    </row>
    <row r="5" spans="2:80" ht="17.149999999999999" customHeight="1">
      <c r="B5" s="347"/>
      <c r="C5" s="347"/>
      <c r="D5" s="347"/>
      <c r="E5" s="347"/>
      <c r="F5" s="347"/>
      <c r="Q5" s="558"/>
      <c r="R5" s="558"/>
      <c r="S5" s="558"/>
      <c r="BR5" s="33" t="s">
        <v>1779</v>
      </c>
      <c r="BS5" s="2" t="s">
        <v>4570</v>
      </c>
      <c r="BX5" s="1">
        <v>4</v>
      </c>
      <c r="BY5" s="1" t="s">
        <v>1701</v>
      </c>
      <c r="BZ5" s="1">
        <v>9257058</v>
      </c>
      <c r="CA5" s="1">
        <v>9257089</v>
      </c>
      <c r="CB5" s="1" t="s">
        <v>1701</v>
      </c>
    </row>
    <row r="6" spans="2:80" ht="17.149999999999999" customHeight="1">
      <c r="B6" s="270" t="s">
        <v>1891</v>
      </c>
      <c r="C6" s="291"/>
      <c r="D6" s="291"/>
      <c r="E6" s="5">
        <f>F6</f>
        <v>0</v>
      </c>
      <c r="F6" s="34"/>
      <c r="Q6" s="3"/>
      <c r="R6" s="3"/>
      <c r="S6" s="3"/>
      <c r="BR6" s="33" t="s">
        <v>1780</v>
      </c>
      <c r="BS6" s="33">
        <v>1</v>
      </c>
      <c r="BT6" s="163" t="s">
        <v>4572</v>
      </c>
      <c r="BU6" s="1">
        <f>F7-(F6*2)-223</f>
        <v>-223</v>
      </c>
      <c r="BV6" s="1">
        <f>IF(BU6&lt;0,,BU6)</f>
        <v>0</v>
      </c>
      <c r="BX6" s="1">
        <v>5</v>
      </c>
      <c r="BY6" s="1" t="s">
        <v>1701</v>
      </c>
      <c r="BZ6" s="1" t="s">
        <v>1701</v>
      </c>
      <c r="CA6" s="1">
        <v>9257091</v>
      </c>
      <c r="CB6" s="1" t="s">
        <v>1701</v>
      </c>
    </row>
    <row r="7" spans="2:80" ht="17.149999999999999" customHeight="1">
      <c r="B7" s="6" t="s">
        <v>1801</v>
      </c>
      <c r="C7" s="3"/>
      <c r="D7" s="3"/>
      <c r="E7" s="5">
        <f>F7</f>
        <v>0</v>
      </c>
      <c r="F7" s="34"/>
      <c r="M7" s="71"/>
      <c r="Q7" s="558"/>
      <c r="R7" s="558"/>
      <c r="S7" s="558"/>
      <c r="BR7" s="33" t="s">
        <v>1781</v>
      </c>
      <c r="BX7" s="1">
        <v>6</v>
      </c>
      <c r="BY7" s="1" t="s">
        <v>1701</v>
      </c>
      <c r="BZ7" s="1" t="s">
        <v>1701</v>
      </c>
      <c r="CA7" s="1">
        <v>9257093</v>
      </c>
      <c r="CB7" s="1">
        <v>9257121</v>
      </c>
    </row>
    <row r="8" spans="2:80" ht="17.149999999999999" customHeight="1">
      <c r="B8" s="2" t="s">
        <v>1802</v>
      </c>
      <c r="C8" s="3"/>
      <c r="D8" s="3"/>
      <c r="E8" s="5">
        <f>F8</f>
        <v>0</v>
      </c>
      <c r="F8" s="35"/>
      <c r="Q8" s="558"/>
      <c r="R8" s="558"/>
      <c r="S8" s="558"/>
      <c r="BR8" s="33" t="s">
        <v>1782</v>
      </c>
      <c r="BX8" s="1">
        <v>7</v>
      </c>
      <c r="BY8" s="1" t="s">
        <v>1701</v>
      </c>
      <c r="BZ8" s="1" t="s">
        <v>1701</v>
      </c>
      <c r="CA8" s="1">
        <v>9257095</v>
      </c>
      <c r="CB8" s="1">
        <v>9257123</v>
      </c>
    </row>
    <row r="9" spans="2:80" ht="17.149999999999999" customHeight="1">
      <c r="B9" s="347"/>
      <c r="C9" s="347"/>
      <c r="D9" s="347"/>
      <c r="E9" s="347"/>
      <c r="F9" s="347"/>
      <c r="Q9" s="297"/>
      <c r="R9" s="297"/>
      <c r="S9" s="297" t="str">
        <f>IF(C13=0,"F",C13)</f>
        <v>F</v>
      </c>
      <c r="BR9" s="33" t="s">
        <v>1783</v>
      </c>
      <c r="BX9" s="1">
        <v>8</v>
      </c>
      <c r="BY9" s="1" t="s">
        <v>1701</v>
      </c>
      <c r="BZ9" s="1" t="s">
        <v>1701</v>
      </c>
      <c r="CA9" s="1">
        <v>9257097</v>
      </c>
      <c r="CB9" s="1">
        <v>9257125</v>
      </c>
    </row>
    <row r="10" spans="2:80" ht="17.149999999999999" customHeight="1">
      <c r="B10" s="287" t="s">
        <v>1824</v>
      </c>
      <c r="C10" s="287" t="s">
        <v>25</v>
      </c>
      <c r="D10" s="348" t="s">
        <v>4</v>
      </c>
      <c r="E10" s="348"/>
      <c r="F10" s="348"/>
      <c r="J10" s="1" t="str">
        <f>IF(F8=0,"F",F8)</f>
        <v>F</v>
      </c>
      <c r="AD10" s="299"/>
      <c r="AE10" s="299"/>
      <c r="BR10" s="33" t="s">
        <v>4561</v>
      </c>
      <c r="BX10" s="1">
        <v>9</v>
      </c>
      <c r="BY10" s="1" t="s">
        <v>1701</v>
      </c>
      <c r="BZ10" s="1" t="s">
        <v>1701</v>
      </c>
      <c r="CA10" s="1">
        <v>9268684</v>
      </c>
      <c r="CB10" s="1">
        <v>9257127</v>
      </c>
    </row>
    <row r="11" spans="2:80" ht="17.149999999999999" customHeight="1">
      <c r="B11" s="2" t="s">
        <v>8</v>
      </c>
      <c r="C11" s="13">
        <f>SUM(BS35)</f>
        <v>0</v>
      </c>
      <c r="D11" s="350">
        <f>SUM(BS36)</f>
        <v>0</v>
      </c>
      <c r="E11" s="350"/>
      <c r="F11" s="350"/>
      <c r="H11" s="67"/>
      <c r="X11" s="563" t="str">
        <f>IF(BV6=0,"L=LB-223 мм",BV6)</f>
        <v>L=LB-223 мм</v>
      </c>
      <c r="Y11" s="563"/>
      <c r="Z11" s="563"/>
      <c r="AA11" s="563"/>
      <c r="AD11" s="292"/>
      <c r="AE11" s="292"/>
      <c r="BR11" s="2" t="s">
        <v>4563</v>
      </c>
      <c r="BX11" s="1">
        <v>10</v>
      </c>
      <c r="BY11" s="1" t="s">
        <v>1701</v>
      </c>
      <c r="BZ11" s="1" t="s">
        <v>1701</v>
      </c>
      <c r="CA11" s="1" t="s">
        <v>1701</v>
      </c>
      <c r="CB11" s="1">
        <v>9257128</v>
      </c>
    </row>
    <row r="12" spans="2:80" ht="17.149999999999999" customHeight="1">
      <c r="B12" s="2" t="s">
        <v>1803</v>
      </c>
      <c r="C12" s="13">
        <f>SUM(BS37)</f>
        <v>0</v>
      </c>
      <c r="D12" s="350">
        <f>SUM(BS36)</f>
        <v>0</v>
      </c>
      <c r="E12" s="350"/>
      <c r="F12" s="350"/>
      <c r="AD12" s="292"/>
      <c r="AE12" s="292"/>
      <c r="BR12" s="2" t="s">
        <v>4562</v>
      </c>
      <c r="BX12" s="1">
        <v>11</v>
      </c>
      <c r="BY12" s="1" t="s">
        <v>1701</v>
      </c>
      <c r="BZ12" s="1" t="s">
        <v>1701</v>
      </c>
      <c r="CA12" s="1" t="s">
        <v>1701</v>
      </c>
      <c r="CB12" s="1">
        <v>9257129</v>
      </c>
    </row>
    <row r="13" spans="2:80" ht="17.149999999999999" customHeight="1">
      <c r="B13" s="2" t="s">
        <v>1804</v>
      </c>
      <c r="C13" s="13">
        <f>SUM(BS37)</f>
        <v>0</v>
      </c>
      <c r="D13" s="350">
        <f>SUM(BS36)</f>
        <v>0</v>
      </c>
      <c r="E13" s="350"/>
      <c r="F13" s="350"/>
      <c r="BR13" s="2" t="s">
        <v>4564</v>
      </c>
      <c r="BX13" s="1">
        <v>12</v>
      </c>
      <c r="BY13" s="1" t="s">
        <v>1701</v>
      </c>
      <c r="BZ13" s="1" t="s">
        <v>1701</v>
      </c>
      <c r="CA13" s="1" t="s">
        <v>1701</v>
      </c>
      <c r="CB13" s="1">
        <v>9257130</v>
      </c>
    </row>
    <row r="14" spans="2:80" ht="17.149999999999999" customHeight="1">
      <c r="B14" s="2" t="s">
        <v>1805</v>
      </c>
      <c r="C14" s="13">
        <f>VLOOKUP(BR14,BR16:BS27,2,0)</f>
        <v>0</v>
      </c>
      <c r="D14" s="350">
        <f>F8</f>
        <v>0</v>
      </c>
      <c r="E14" s="350"/>
      <c r="F14" s="350"/>
      <c r="M14" s="1" t="str">
        <f>IF(D11=0,"B",D11)</f>
        <v>B</v>
      </c>
      <c r="Q14" s="68" t="str">
        <f>IF(C11=0,"A",C11)</f>
        <v>A</v>
      </c>
      <c r="BR14" s="33">
        <v>1</v>
      </c>
    </row>
    <row r="15" spans="2:80" ht="17.149999999999999" customHeight="1">
      <c r="B15" s="2" t="s">
        <v>1880</v>
      </c>
      <c r="C15" s="391">
        <f>SUM(BU78)</f>
        <v>0</v>
      </c>
      <c r="D15" s="392"/>
      <c r="E15" s="392"/>
      <c r="F15" s="393"/>
      <c r="BX15" s="77" t="str">
        <f>VLOOKUP(BR14,BX2:CB13,MATCH(BS6,BX1:CB1,0),0)</f>
        <v>-</v>
      </c>
    </row>
    <row r="16" spans="2:80" ht="17.149999999999999" customHeight="1">
      <c r="I16" s="515" t="s">
        <v>1705</v>
      </c>
      <c r="J16" s="515"/>
      <c r="K16" s="515"/>
      <c r="L16" s="515"/>
      <c r="M16" s="515" t="s">
        <v>1706</v>
      </c>
      <c r="N16" s="515"/>
      <c r="O16" s="515"/>
      <c r="P16" s="515"/>
      <c r="Q16" s="515"/>
      <c r="R16" s="515"/>
      <c r="S16" s="515"/>
      <c r="T16" s="515"/>
      <c r="U16" s="515"/>
      <c r="V16" s="515"/>
      <c r="W16" s="515"/>
      <c r="X16" s="515"/>
      <c r="Y16" s="515"/>
      <c r="Z16" s="515"/>
      <c r="AA16" s="515"/>
      <c r="AB16" s="515"/>
      <c r="AC16" s="305"/>
      <c r="BR16" s="2">
        <v>1</v>
      </c>
      <c r="BS16" s="2">
        <v>0</v>
      </c>
    </row>
    <row r="17" spans="2:71" ht="25" customHeight="1">
      <c r="B17" s="187"/>
      <c r="C17" s="187"/>
      <c r="D17" s="187"/>
      <c r="E17" s="187"/>
      <c r="F17" s="187"/>
      <c r="I17" s="559" t="str">
        <f>BX15</f>
        <v>-</v>
      </c>
      <c r="J17" s="559"/>
      <c r="K17" s="559"/>
      <c r="L17" s="559"/>
      <c r="M17" s="353" t="str">
        <f>IFERROR(VLOOKUP(I17,Цены!$A:$B,2,0),"-")</f>
        <v>-</v>
      </c>
      <c r="N17" s="353"/>
      <c r="O17" s="353"/>
      <c r="P17" s="353"/>
      <c r="Q17" s="353"/>
      <c r="R17" s="353"/>
      <c r="S17" s="353"/>
      <c r="T17" s="353"/>
      <c r="U17" s="353"/>
      <c r="V17" s="353"/>
      <c r="W17" s="353"/>
      <c r="X17" s="353"/>
      <c r="Y17" s="353"/>
      <c r="Z17" s="353"/>
      <c r="AA17" s="353"/>
      <c r="AB17" s="353"/>
      <c r="AC17" s="300"/>
      <c r="BR17" s="2">
        <v>2</v>
      </c>
      <c r="BS17" s="2">
        <v>240</v>
      </c>
    </row>
    <row r="18" spans="2:71" ht="25" customHeight="1">
      <c r="I18" s="559">
        <v>9257268</v>
      </c>
      <c r="J18" s="559"/>
      <c r="K18" s="559"/>
      <c r="L18" s="559"/>
      <c r="M18" s="353" t="str">
        <f>IFERROR(VLOOKUP(I18,Цены!$A:$B,2,0),"-")</f>
        <v>КОМПЛЕКТ ФИКСАТОРОВ ACTRO 5D ДЛЯ ДЕРЕВЯННЫХ ЯЩИКОВ</v>
      </c>
      <c r="N18" s="353"/>
      <c r="O18" s="353"/>
      <c r="P18" s="353"/>
      <c r="Q18" s="353"/>
      <c r="R18" s="353"/>
      <c r="S18" s="353"/>
      <c r="T18" s="353"/>
      <c r="U18" s="353"/>
      <c r="V18" s="353"/>
      <c r="W18" s="353"/>
      <c r="X18" s="353"/>
      <c r="Y18" s="353"/>
      <c r="Z18" s="353"/>
      <c r="AA18" s="353"/>
      <c r="AB18" s="353"/>
      <c r="AC18" s="300"/>
      <c r="BR18" s="2">
        <v>3</v>
      </c>
      <c r="BS18" s="2">
        <v>290</v>
      </c>
    </row>
    <row r="19" spans="2:71" ht="25" customHeight="1">
      <c r="B19" s="3"/>
      <c r="C19" s="269"/>
      <c r="D19" s="269"/>
      <c r="E19" s="269"/>
      <c r="F19" s="269"/>
      <c r="G19" s="269"/>
      <c r="H19" s="269"/>
      <c r="I19" s="562"/>
      <c r="J19" s="562"/>
      <c r="K19" s="562"/>
      <c r="L19" s="562"/>
      <c r="M19" s="562"/>
      <c r="N19" s="562"/>
      <c r="O19" s="562"/>
      <c r="P19" s="562"/>
      <c r="Q19" s="562"/>
      <c r="R19" s="562"/>
      <c r="S19" s="562"/>
      <c r="T19" s="562"/>
      <c r="U19" s="562"/>
      <c r="V19" s="562"/>
      <c r="W19" s="562"/>
      <c r="X19" s="562"/>
      <c r="Y19" s="562"/>
      <c r="Z19" s="562"/>
      <c r="AA19" s="562"/>
      <c r="AB19" s="562"/>
      <c r="AC19" s="307"/>
      <c r="BR19" s="2">
        <v>4</v>
      </c>
      <c r="BS19" s="2">
        <v>340</v>
      </c>
    </row>
    <row r="20" spans="2:71" ht="25" customHeight="1">
      <c r="B20" s="3"/>
      <c r="C20" s="269"/>
      <c r="D20" s="269"/>
      <c r="E20" s="269"/>
      <c r="F20" s="269"/>
      <c r="I20" s="558"/>
      <c r="J20" s="558"/>
      <c r="K20" s="558"/>
      <c r="L20" s="558"/>
      <c r="M20" s="354"/>
      <c r="N20" s="354"/>
      <c r="O20" s="354"/>
      <c r="P20" s="354"/>
      <c r="Q20" s="354"/>
      <c r="R20" s="354"/>
      <c r="S20" s="354"/>
      <c r="T20" s="354"/>
      <c r="U20" s="354"/>
      <c r="V20" s="354"/>
      <c r="W20" s="354"/>
      <c r="X20" s="354"/>
      <c r="Y20" s="354"/>
      <c r="Z20" s="354"/>
      <c r="AA20" s="354"/>
      <c r="AB20" s="354"/>
      <c r="AC20" s="3"/>
      <c r="BR20" s="2">
        <v>5</v>
      </c>
      <c r="BS20" s="2">
        <v>390</v>
      </c>
    </row>
    <row r="21" spans="2:71" ht="25" customHeight="1">
      <c r="I21" s="559">
        <v>9257706</v>
      </c>
      <c r="J21" s="559"/>
      <c r="K21" s="559"/>
      <c r="L21" s="559"/>
      <c r="M21" s="561" t="str">
        <f>IFERROR(VLOOKUP(I21,Цены!$A:$B,2,0),"-")</f>
        <v>КОМПЛЕКТ ДЛЯ РЕГУЛИРОВКИ ПО ГЛУБИНЕ ACTRO 5D</v>
      </c>
      <c r="N21" s="561"/>
      <c r="O21" s="561"/>
      <c r="P21" s="561"/>
      <c r="Q21" s="561"/>
      <c r="R21" s="561"/>
      <c r="S21" s="561"/>
      <c r="T21" s="561"/>
      <c r="U21" s="561"/>
      <c r="V21" s="561"/>
      <c r="W21" s="561"/>
      <c r="X21" s="561"/>
      <c r="Y21" s="561"/>
      <c r="Z21" s="561"/>
      <c r="AA21" s="561"/>
      <c r="AB21" s="561"/>
      <c r="AC21" s="3"/>
      <c r="BR21" s="2">
        <v>6</v>
      </c>
      <c r="BS21" s="2">
        <v>440</v>
      </c>
    </row>
    <row r="22" spans="2:71" ht="25" customHeight="1">
      <c r="AC22" s="3"/>
      <c r="BR22" s="2">
        <v>7</v>
      </c>
      <c r="BS22" s="2">
        <v>490</v>
      </c>
    </row>
    <row r="23" spans="2:71" ht="25" customHeight="1">
      <c r="AC23" s="3"/>
      <c r="BR23" s="2">
        <v>8</v>
      </c>
      <c r="BS23" s="2">
        <v>540</v>
      </c>
    </row>
    <row r="24" spans="2:71" ht="25" customHeight="1">
      <c r="I24" s="559">
        <v>9257890</v>
      </c>
      <c r="J24" s="559"/>
      <c r="K24" s="559"/>
      <c r="L24" s="559"/>
      <c r="M24" s="353" t="str">
        <f>IFERROR(VLOOKUP(I24,Цены!$A:$B,2,0),"-")</f>
        <v>КОМПЛЕКТ МЕХАНИЗМА PUSH TO OPEN SILENT ДЛЯ ACTRO YOU, 10 КГ</v>
      </c>
      <c r="N24" s="353"/>
      <c r="O24" s="353"/>
      <c r="P24" s="353"/>
      <c r="Q24" s="353"/>
      <c r="R24" s="353"/>
      <c r="S24" s="353"/>
      <c r="T24" s="353"/>
      <c r="U24" s="353"/>
      <c r="V24" s="353"/>
      <c r="W24" s="353"/>
      <c r="X24" s="353"/>
      <c r="Y24" s="353"/>
      <c r="Z24" s="353"/>
      <c r="AA24" s="353"/>
      <c r="AB24" s="353"/>
      <c r="AC24" s="300"/>
      <c r="BR24" s="2">
        <v>9</v>
      </c>
      <c r="BS24" s="2">
        <v>590</v>
      </c>
    </row>
    <row r="25" spans="2:71" ht="25" customHeight="1">
      <c r="I25" s="559">
        <v>9257891</v>
      </c>
      <c r="J25" s="559"/>
      <c r="K25" s="559"/>
      <c r="L25" s="559"/>
      <c r="M25" s="353" t="str">
        <f>IFERROR(VLOOKUP(I25,Цены!$A:$B,2,0),"-")</f>
        <v>КОМПЛЕКТ МЕХАНИЗМА PUSH TO OPEN SILENT ДЛЯ ACTRO YOU, 20 КГ</v>
      </c>
      <c r="N25" s="353"/>
      <c r="O25" s="353"/>
      <c r="P25" s="353"/>
      <c r="Q25" s="353"/>
      <c r="R25" s="353"/>
      <c r="S25" s="353"/>
      <c r="T25" s="353"/>
      <c r="U25" s="353"/>
      <c r="V25" s="353"/>
      <c r="W25" s="353"/>
      <c r="X25" s="353"/>
      <c r="Y25" s="353"/>
      <c r="Z25" s="353"/>
      <c r="AA25" s="353"/>
      <c r="AB25" s="353"/>
      <c r="AC25" s="300"/>
      <c r="BR25" s="2">
        <v>10</v>
      </c>
      <c r="BS25" s="2">
        <v>640</v>
      </c>
    </row>
    <row r="26" spans="2:71" ht="25" customHeight="1">
      <c r="I26" s="559">
        <v>9257892</v>
      </c>
      <c r="J26" s="559"/>
      <c r="K26" s="559"/>
      <c r="L26" s="559"/>
      <c r="M26" s="353" t="str">
        <f>IFERROR(VLOOKUP(I26,Цены!$A:$B,2,0),"-")</f>
        <v>КОМПЛЕКТ МЕХАНИЗМА PUSH TO OPEN SILENT ДЛЯ ACTRO YOU, 40 КГ</v>
      </c>
      <c r="N26" s="353"/>
      <c r="O26" s="353"/>
      <c r="P26" s="353"/>
      <c r="Q26" s="353"/>
      <c r="R26" s="353"/>
      <c r="S26" s="353"/>
      <c r="T26" s="353"/>
      <c r="U26" s="353"/>
      <c r="V26" s="353"/>
      <c r="W26" s="353"/>
      <c r="X26" s="353"/>
      <c r="Y26" s="353"/>
      <c r="Z26" s="353"/>
      <c r="AA26" s="353"/>
      <c r="AB26" s="353"/>
      <c r="AC26" s="300"/>
      <c r="BR26" s="2">
        <v>11</v>
      </c>
      <c r="BS26" s="2">
        <v>690</v>
      </c>
    </row>
    <row r="27" spans="2:71" ht="25" customHeight="1">
      <c r="I27" s="559">
        <v>9257893</v>
      </c>
      <c r="J27" s="559"/>
      <c r="K27" s="559"/>
      <c r="L27" s="559"/>
      <c r="M27" s="353" t="str">
        <f>IFERROR(VLOOKUP(I27,Цены!$A:$B,2,0),"-")</f>
        <v>КОМПЛЕКТ МЕХАНИЗМА PUSH TO OPEN SILENT ДЛЯ ACTRO YOU, 70 КГ</v>
      </c>
      <c r="N27" s="353"/>
      <c r="O27" s="353"/>
      <c r="P27" s="353"/>
      <c r="Q27" s="353"/>
      <c r="R27" s="353"/>
      <c r="S27" s="353"/>
      <c r="T27" s="353"/>
      <c r="U27" s="353"/>
      <c r="V27" s="353"/>
      <c r="W27" s="353"/>
      <c r="X27" s="353"/>
      <c r="Y27" s="353"/>
      <c r="Z27" s="353"/>
      <c r="AA27" s="353"/>
      <c r="AB27" s="353"/>
      <c r="AC27" s="300"/>
      <c r="BR27" s="2">
        <v>12</v>
      </c>
      <c r="BS27" s="2">
        <v>740</v>
      </c>
    </row>
    <row r="28" spans="2:71" ht="25" customHeight="1">
      <c r="AC28" s="3"/>
      <c r="BR28" s="3"/>
      <c r="BS28" s="3"/>
    </row>
    <row r="29" spans="2:71" ht="25" customHeight="1">
      <c r="I29" s="560">
        <v>9236718</v>
      </c>
      <c r="J29" s="559"/>
      <c r="K29" s="559"/>
      <c r="L29" s="559"/>
      <c r="M29" s="561" t="str">
        <f>IFERROR(VLOOKUP(I29,Цены!$A:$B,2,0),"-")</f>
        <v>ШТАНГА ДЛЯ СИНХРОНИЗАЦИИ МЕХАНИЗМА PUSH TO OPEN QUADRO,L2000,АЛЮМИНИЙ</v>
      </c>
      <c r="N29" s="561"/>
      <c r="O29" s="561"/>
      <c r="P29" s="561"/>
      <c r="Q29" s="561"/>
      <c r="R29" s="561"/>
      <c r="S29" s="561"/>
      <c r="T29" s="561"/>
      <c r="U29" s="561"/>
      <c r="V29" s="561"/>
      <c r="W29" s="561"/>
      <c r="X29" s="561"/>
      <c r="Y29" s="561"/>
      <c r="Z29" s="561"/>
      <c r="AA29" s="561"/>
      <c r="AB29" s="561"/>
      <c r="AC29" s="3"/>
      <c r="BR29" s="3"/>
      <c r="BS29" s="3"/>
    </row>
    <row r="30" spans="2:71">
      <c r="N30" s="68"/>
      <c r="BR30" s="3"/>
      <c r="BS30" s="3"/>
    </row>
    <row r="31" spans="2:71">
      <c r="BR31" s="3"/>
      <c r="BS31" s="3"/>
    </row>
    <row r="32" spans="2:71">
      <c r="BR32" s="3"/>
      <c r="BS32" s="3"/>
    </row>
    <row r="33" spans="70:71" ht="25" customHeight="1"/>
    <row r="34" spans="70:71">
      <c r="BR34" s="2" t="s">
        <v>8</v>
      </c>
      <c r="BS34" s="2"/>
    </row>
    <row r="35" spans="70:71">
      <c r="BR35" s="14">
        <f>C14-32</f>
        <v>-32</v>
      </c>
      <c r="BS35" s="2">
        <f>IF(BR35&lt;20,,BR35)</f>
        <v>0</v>
      </c>
    </row>
    <row r="36" spans="70:71">
      <c r="BR36" s="4">
        <f>F7-F6*2-21*2</f>
        <v>-42</v>
      </c>
      <c r="BS36" s="2">
        <f>IF(BR36&lt;20,,BR36)</f>
        <v>0</v>
      </c>
    </row>
    <row r="37" spans="70:71">
      <c r="BR37" s="14">
        <f>F8-12</f>
        <v>-12</v>
      </c>
      <c r="BS37" s="2">
        <f>IF(BR37&lt;20,,BR37)</f>
        <v>0</v>
      </c>
    </row>
    <row r="38" spans="70:71">
      <c r="BR38" s="2"/>
      <c r="BS38" s="2"/>
    </row>
    <row r="41" spans="70:71">
      <c r="BR41" s="2" t="s">
        <v>8</v>
      </c>
      <c r="BS41" s="2"/>
    </row>
    <row r="42" spans="70:71">
      <c r="BR42" s="14">
        <f>C19-1</f>
        <v>-1</v>
      </c>
      <c r="BS42" s="2">
        <f>IF(BR42&lt;20,,BR42)</f>
        <v>0</v>
      </c>
    </row>
    <row r="43" spans="70:71">
      <c r="BR43" s="2" t="e">
        <f>#REF!-16*2-20*2+10</f>
        <v>#REF!</v>
      </c>
      <c r="BS43" s="2" t="e">
        <f>IF(BR43&lt;20,,BR43)</f>
        <v>#REF!</v>
      </c>
    </row>
    <row r="44" spans="70:71">
      <c r="BR44" s="14" t="e">
        <f>#REF!-12-4</f>
        <v>#REF!</v>
      </c>
      <c r="BS44" s="2" t="e">
        <f>IF(BR44&lt;20,,BR44)</f>
        <v>#REF!</v>
      </c>
    </row>
    <row r="45" spans="70:71">
      <c r="BR45" s="2" t="e">
        <f>#REF!-16*2-20*2</f>
        <v>#REF!</v>
      </c>
      <c r="BS45" s="2" t="e">
        <f>IF(BR45&lt;20,,BR45)</f>
        <v>#REF!</v>
      </c>
    </row>
    <row r="47" spans="70:71">
      <c r="BR47" s="33" t="s">
        <v>1810</v>
      </c>
    </row>
    <row r="48" spans="70:71">
      <c r="BR48" s="33" t="s">
        <v>1777</v>
      </c>
    </row>
    <row r="49" spans="70:71">
      <c r="BR49" s="33" t="s">
        <v>1778</v>
      </c>
    </row>
    <row r="50" spans="70:71">
      <c r="BR50" s="33" t="s">
        <v>1779</v>
      </c>
    </row>
    <row r="51" spans="70:71">
      <c r="BR51" s="33" t="s">
        <v>1780</v>
      </c>
    </row>
    <row r="52" spans="70:71">
      <c r="BR52" s="33" t="s">
        <v>1781</v>
      </c>
    </row>
    <row r="53" spans="70:71">
      <c r="BR53" s="33" t="s">
        <v>1782</v>
      </c>
    </row>
    <row r="54" spans="70:71">
      <c r="BR54" s="33" t="s">
        <v>1783</v>
      </c>
    </row>
    <row r="55" spans="70:71">
      <c r="BR55" s="46">
        <v>1</v>
      </c>
    </row>
    <row r="57" spans="70:71">
      <c r="BR57" s="2">
        <v>1</v>
      </c>
      <c r="BS57" s="2">
        <v>0</v>
      </c>
    </row>
    <row r="58" spans="70:71">
      <c r="BR58" s="2">
        <v>2</v>
      </c>
      <c r="BS58" s="2">
        <v>250</v>
      </c>
    </row>
    <row r="59" spans="70:71">
      <c r="BR59" s="2">
        <v>3</v>
      </c>
      <c r="BS59" s="2">
        <v>300</v>
      </c>
    </row>
    <row r="60" spans="70:71">
      <c r="BR60" s="2">
        <v>4</v>
      </c>
      <c r="BS60" s="2">
        <v>350</v>
      </c>
    </row>
    <row r="61" spans="70:71">
      <c r="BR61" s="2">
        <v>5</v>
      </c>
      <c r="BS61" s="2">
        <v>400</v>
      </c>
    </row>
    <row r="62" spans="70:71">
      <c r="BR62" s="2">
        <v>6</v>
      </c>
      <c r="BS62" s="2">
        <v>450</v>
      </c>
    </row>
    <row r="63" spans="70:71">
      <c r="BR63" s="2">
        <v>7</v>
      </c>
      <c r="BS63" s="2">
        <v>500</v>
      </c>
    </row>
    <row r="64" spans="70:71">
      <c r="BR64" s="2">
        <v>8</v>
      </c>
      <c r="BS64" s="2">
        <v>550</v>
      </c>
    </row>
    <row r="65" spans="70:74">
      <c r="BR65" s="3"/>
      <c r="BS65" s="3"/>
    </row>
    <row r="66" spans="70:74">
      <c r="BR66" s="2">
        <v>1</v>
      </c>
      <c r="BS66" s="2">
        <v>0</v>
      </c>
      <c r="BU66" s="2">
        <v>1</v>
      </c>
      <c r="BV66" s="2">
        <v>0</v>
      </c>
    </row>
    <row r="67" spans="70:74">
      <c r="BR67" s="2">
        <v>2</v>
      </c>
      <c r="BS67" s="2">
        <v>263</v>
      </c>
      <c r="BU67" s="2">
        <v>2</v>
      </c>
      <c r="BV67" s="2">
        <v>253</v>
      </c>
    </row>
    <row r="68" spans="70:74">
      <c r="BR68" s="2">
        <v>3</v>
      </c>
      <c r="BS68" s="2">
        <v>313</v>
      </c>
      <c r="BU68" s="2">
        <v>3</v>
      </c>
      <c r="BV68" s="2">
        <v>303</v>
      </c>
    </row>
    <row r="69" spans="70:74">
      <c r="BR69" s="2">
        <v>4</v>
      </c>
      <c r="BS69" s="2">
        <v>363</v>
      </c>
      <c r="BU69" s="2">
        <v>4</v>
      </c>
      <c r="BV69" s="2">
        <v>353</v>
      </c>
    </row>
    <row r="70" spans="70:74">
      <c r="BR70" s="2">
        <v>5</v>
      </c>
      <c r="BS70" s="2">
        <v>413</v>
      </c>
      <c r="BU70" s="2">
        <v>5</v>
      </c>
      <c r="BV70" s="2">
        <v>403</v>
      </c>
    </row>
    <row r="71" spans="70:74">
      <c r="BR71" s="2">
        <v>6</v>
      </c>
      <c r="BS71" s="2">
        <v>463</v>
      </c>
      <c r="BU71" s="2">
        <v>6</v>
      </c>
      <c r="BV71" s="2">
        <v>453</v>
      </c>
    </row>
    <row r="72" spans="70:74">
      <c r="BR72" s="2">
        <v>7</v>
      </c>
      <c r="BS72" s="2">
        <v>513</v>
      </c>
      <c r="BU72" s="2">
        <v>7</v>
      </c>
      <c r="BV72" s="2">
        <v>503</v>
      </c>
    </row>
    <row r="73" spans="70:74">
      <c r="BR73" s="2">
        <v>8</v>
      </c>
      <c r="BS73" s="2">
        <v>563</v>
      </c>
      <c r="BU73" s="2">
        <v>8</v>
      </c>
      <c r="BV73" s="2">
        <v>553</v>
      </c>
    </row>
    <row r="74" spans="70:74">
      <c r="BR74" s="26">
        <f>VLOOKUP(BR55,BR66:BS73,2,0)</f>
        <v>0</v>
      </c>
      <c r="BU74" s="2">
        <v>9</v>
      </c>
      <c r="BV74" s="1">
        <v>603</v>
      </c>
    </row>
    <row r="75" spans="70:74">
      <c r="BU75" s="2">
        <v>10</v>
      </c>
      <c r="BV75" s="1">
        <v>653</v>
      </c>
    </row>
    <row r="76" spans="70:74">
      <c r="BU76" s="2">
        <v>11</v>
      </c>
      <c r="BV76" s="1">
        <v>703</v>
      </c>
    </row>
    <row r="77" spans="70:74">
      <c r="BU77" s="2">
        <v>11</v>
      </c>
      <c r="BV77" s="1">
        <v>753</v>
      </c>
    </row>
    <row r="78" spans="70:74">
      <c r="BU78" s="26">
        <f>VLOOKUP(BR14,BU66:BV76,2,0)</f>
        <v>0</v>
      </c>
    </row>
  </sheetData>
  <sheetProtection algorithmName="SHA-512" hashValue="rZReDYD8IWWXj6B/OtVqH0rnWtygQmLKrXhTu6Y3t91UcvO3qhkeF15Pu1NJ4bMeCduJ6GGcSzCZRGjctFk2wQ==" saltValue="Zi/Boi8t0su6sb8/MP5mxA==" spinCount="100000" sheet="1" objects="1" scenarios="1"/>
  <mergeCells count="38">
    <mergeCell ref="C1:D1"/>
    <mergeCell ref="B2:F2"/>
    <mergeCell ref="C3:F3"/>
    <mergeCell ref="B5:F5"/>
    <mergeCell ref="D11:F11"/>
    <mergeCell ref="D12:F12"/>
    <mergeCell ref="X11:AA11"/>
    <mergeCell ref="B9:F9"/>
    <mergeCell ref="D10:F10"/>
    <mergeCell ref="D13:F13"/>
    <mergeCell ref="D14:F14"/>
    <mergeCell ref="C15:F15"/>
    <mergeCell ref="I26:L26"/>
    <mergeCell ref="M26:AB26"/>
    <mergeCell ref="I21:L21"/>
    <mergeCell ref="M21:AB21"/>
    <mergeCell ref="I16:L16"/>
    <mergeCell ref="M16:AB16"/>
    <mergeCell ref="I17:L17"/>
    <mergeCell ref="M17:AB17"/>
    <mergeCell ref="I20:L20"/>
    <mergeCell ref="M20:AB20"/>
    <mergeCell ref="I18:L18"/>
    <mergeCell ref="M18:AB18"/>
    <mergeCell ref="I19:AB19"/>
    <mergeCell ref="I27:L27"/>
    <mergeCell ref="M27:AB27"/>
    <mergeCell ref="I29:L29"/>
    <mergeCell ref="M29:AB29"/>
    <mergeCell ref="I24:L24"/>
    <mergeCell ref="I25:L25"/>
    <mergeCell ref="M25:AB25"/>
    <mergeCell ref="M24:AB24"/>
    <mergeCell ref="Q2:S2"/>
    <mergeCell ref="Q3:S3"/>
    <mergeCell ref="Q5:S5"/>
    <mergeCell ref="Q7:S7"/>
    <mergeCell ref="Q8:S8"/>
  </mergeCells>
  <conditionalFormatting sqref="F7:F8">
    <cfRule type="containsBlanks" dxfId="21" priority="6">
      <formula>LEN(TRIM(F7))=0</formula>
    </cfRule>
  </conditionalFormatting>
  <conditionalFormatting sqref="E7:E8">
    <cfRule type="cellIs" dxfId="20" priority="4" operator="greaterThan">
      <formula>0</formula>
    </cfRule>
    <cfRule type="cellIs" dxfId="19" priority="5" operator="equal">
      <formula>0</formula>
    </cfRule>
  </conditionalFormatting>
  <conditionalFormatting sqref="F6">
    <cfRule type="containsBlanks" dxfId="18" priority="3">
      <formula>LEN(TRIM(F6))=0</formula>
    </cfRule>
  </conditionalFormatting>
  <conditionalFormatting sqref="E6">
    <cfRule type="cellIs" dxfId="17" priority="1" operator="greaterThan">
      <formula>0</formula>
    </cfRule>
    <cfRule type="cellIs" dxfId="16" priority="2" operator="equal">
      <formula>0</formula>
    </cfRule>
  </conditionalFormatting>
  <dataValidations count="1">
    <dataValidation errorStyle="information" allowBlank="1" showInputMessage="1" errorTitle="Внимание!" error="Толщина дверей не должна быть меньше 14 мм и не должна превышать 40 мм" sqref="F8" xr:uid="{38E6D50B-2A49-4D2D-8754-9521E62D7539}"/>
  </dataValidations>
  <pageMargins left="0.7" right="0.7" top="0.75" bottom="0.75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4033" r:id="rId4" name="Drop Down 1">
              <controlPr defaultSize="0" autoLine="0" autoPict="0">
                <anchor moveWithCells="1">
                  <from>
                    <xdr:col>2</xdr:col>
                    <xdr:colOff>0</xdr:colOff>
                    <xdr:row>2</xdr:row>
                    <xdr:rowOff>0</xdr:rowOff>
                  </from>
                  <to>
                    <xdr:col>6</xdr:col>
                    <xdr:colOff>0</xdr:colOff>
                    <xdr:row>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34" r:id="rId5" name="Drop Down 2">
              <controlPr defaultSize="0" autoLine="0" autoPict="0">
                <anchor moveWithCells="1">
                  <from>
                    <xdr:col>2</xdr:col>
                    <xdr:colOff>0</xdr:colOff>
                    <xdr:row>3</xdr:row>
                    <xdr:rowOff>0</xdr:rowOff>
                  </from>
                  <to>
                    <xdr:col>6</xdr:col>
                    <xdr:colOff>0</xdr:colOff>
                    <xdr:row>4</xdr:row>
                    <xdr:rowOff>19050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D7AD2D-3A0E-4238-9D64-3D60ED73F24A}">
  <sheetPr codeName="Лист15">
    <tabColor rgb="FFFFFF00"/>
  </sheetPr>
  <dimension ref="B1:CE65"/>
  <sheetViews>
    <sheetView showRowColHeaders="0" zoomScale="80" zoomScaleNormal="80" workbookViewId="0">
      <selection activeCell="D42" sqref="D42"/>
    </sheetView>
  </sheetViews>
  <sheetFormatPr defaultColWidth="9.1796875" defaultRowHeight="14.5"/>
  <cols>
    <col min="1" max="1" width="1.1796875" style="1" customWidth="1"/>
    <col min="2" max="2" width="37.81640625" style="1" customWidth="1"/>
    <col min="3" max="3" width="14.81640625" style="1" customWidth="1"/>
    <col min="4" max="4" width="9.1796875" style="1"/>
    <col min="5" max="5" width="1.1796875" style="1" customWidth="1"/>
    <col min="6" max="6" width="13.1796875" style="1" customWidth="1"/>
    <col min="7" max="7" width="4.36328125" style="1" customWidth="1"/>
    <col min="8" max="8" width="5.08984375" style="1" customWidth="1"/>
    <col min="9" max="9" width="6.08984375" style="1" customWidth="1"/>
    <col min="10" max="10" width="4.54296875" style="1" customWidth="1"/>
    <col min="11" max="11" width="5.08984375" style="1" customWidth="1"/>
    <col min="12" max="13" width="4.08984375" style="1" customWidth="1"/>
    <col min="14" max="14" width="5.453125" style="1" customWidth="1"/>
    <col min="15" max="15" width="4.08984375" style="1" customWidth="1"/>
    <col min="16" max="28" width="5.81640625" style="1" customWidth="1"/>
    <col min="29" max="29" width="14.453125" style="1" customWidth="1"/>
    <col min="30" max="38" width="5.81640625" style="1" customWidth="1"/>
    <col min="39" max="53" width="4.36328125" style="1" customWidth="1"/>
    <col min="54" max="69" width="4.1796875" style="1" customWidth="1"/>
    <col min="70" max="70" width="18" style="1" hidden="1" customWidth="1"/>
    <col min="71" max="71" width="27.1796875" style="1" hidden="1" customWidth="1"/>
    <col min="72" max="72" width="11.1796875" style="1" hidden="1" customWidth="1"/>
    <col min="73" max="73" width="10.1796875" style="1" hidden="1" customWidth="1"/>
    <col min="74" max="74" width="10.90625" style="1" hidden="1" customWidth="1"/>
    <col min="75" max="75" width="8.81640625" style="1" hidden="1" customWidth="1"/>
    <col min="76" max="77" width="8.453125" style="1" hidden="1" customWidth="1"/>
    <col min="78" max="78" width="8.1796875" style="1" hidden="1" customWidth="1"/>
    <col min="79" max="83" width="9.1796875" style="1" hidden="1" customWidth="1"/>
    <col min="84" max="16384" width="9.1796875" style="1"/>
  </cols>
  <sheetData>
    <row r="1" spans="2:81" ht="69" customHeight="1">
      <c r="B1" s="25"/>
      <c r="C1" s="378"/>
      <c r="D1" s="378"/>
      <c r="BR1" s="2"/>
      <c r="BS1" s="2" t="s">
        <v>25</v>
      </c>
      <c r="BT1" s="2" t="s">
        <v>4</v>
      </c>
      <c r="BU1" s="24" t="s">
        <v>1732</v>
      </c>
      <c r="BV1" s="24" t="s">
        <v>1738</v>
      </c>
    </row>
    <row r="2" spans="2:81" ht="17.149999999999999" customHeight="1">
      <c r="B2" s="360" t="s">
        <v>4174</v>
      </c>
      <c r="C2" s="361"/>
      <c r="D2" s="361"/>
      <c r="E2" s="361"/>
      <c r="F2" s="362"/>
      <c r="J2" s="68" t="str">
        <f>IF(C15=0,"LT",C15)</f>
        <v>LT</v>
      </c>
      <c r="BR2" s="33" t="s">
        <v>1810</v>
      </c>
      <c r="CA2" s="1" t="s">
        <v>4566</v>
      </c>
    </row>
    <row r="3" spans="2:81" ht="17.149999999999999" customHeight="1">
      <c r="B3" s="2" t="s">
        <v>1800</v>
      </c>
      <c r="C3" s="531"/>
      <c r="D3" s="384"/>
      <c r="E3" s="384"/>
      <c r="F3" s="564"/>
      <c r="H3" s="63"/>
      <c r="T3" s="558"/>
      <c r="U3" s="558"/>
      <c r="V3" s="558"/>
      <c r="W3" s="558"/>
      <c r="BR3" s="33" t="s">
        <v>1883</v>
      </c>
      <c r="CA3" s="1" t="s">
        <v>4573</v>
      </c>
    </row>
    <row r="4" spans="2:81" ht="17.149999999999999" customHeight="1">
      <c r="B4" s="2"/>
      <c r="C4" s="293"/>
      <c r="D4" s="294"/>
      <c r="E4" s="294"/>
      <c r="F4" s="295"/>
      <c r="H4" s="63"/>
      <c r="T4" s="296"/>
      <c r="U4" s="296"/>
      <c r="V4" s="296"/>
      <c r="W4" s="296"/>
      <c r="BR4" s="33" t="s">
        <v>1778</v>
      </c>
      <c r="CA4" s="1" t="s">
        <v>4574</v>
      </c>
    </row>
    <row r="5" spans="2:81" ht="17.149999999999999" customHeight="1">
      <c r="B5" s="347"/>
      <c r="C5" s="347"/>
      <c r="D5" s="347"/>
      <c r="E5" s="347"/>
      <c r="F5" s="347"/>
      <c r="K5" s="66" t="str">
        <f>IF(C14=0,"NL-10",C14)</f>
        <v>NL-10</v>
      </c>
      <c r="N5" s="67" t="str">
        <f>IF(D13=0,"C",D13)</f>
        <v>C</v>
      </c>
      <c r="T5" s="3"/>
      <c r="U5" s="3"/>
      <c r="V5" s="568"/>
      <c r="W5" s="568"/>
      <c r="BR5" s="33" t="s">
        <v>1779</v>
      </c>
      <c r="CA5" s="1" t="s">
        <v>4569</v>
      </c>
    </row>
    <row r="6" spans="2:81" ht="17.149999999999999" customHeight="1">
      <c r="B6" s="270" t="s">
        <v>1891</v>
      </c>
      <c r="C6" s="8"/>
      <c r="D6" s="8"/>
      <c r="E6" s="5">
        <f>F6</f>
        <v>0</v>
      </c>
      <c r="F6" s="34"/>
      <c r="T6" s="3"/>
      <c r="U6" s="3"/>
      <c r="V6" s="3"/>
      <c r="W6" s="3"/>
      <c r="BR6" s="33" t="s">
        <v>1780</v>
      </c>
      <c r="BT6" s="1" t="s">
        <v>3690</v>
      </c>
      <c r="BU6" s="1">
        <f>F7-(F6*2)-219</f>
        <v>-219</v>
      </c>
      <c r="BV6" s="1">
        <f>IF(BU6&lt;0,,BU6)</f>
        <v>0</v>
      </c>
      <c r="CA6" s="1" t="s">
        <v>4570</v>
      </c>
    </row>
    <row r="7" spans="2:81" ht="17.149999999999999" customHeight="1">
      <c r="B7" s="6" t="s">
        <v>1801</v>
      </c>
      <c r="C7" s="3"/>
      <c r="D7" s="3"/>
      <c r="E7" s="5">
        <f>F7</f>
        <v>0</v>
      </c>
      <c r="F7" s="34"/>
      <c r="T7" s="558"/>
      <c r="U7" s="558"/>
      <c r="V7" s="558"/>
      <c r="W7" s="558"/>
      <c r="BR7" s="33" t="s">
        <v>1781</v>
      </c>
      <c r="BT7" s="1" t="s">
        <v>3691</v>
      </c>
      <c r="BU7" s="1">
        <f>F7-(F6*2)-200</f>
        <v>-200</v>
      </c>
      <c r="BV7" s="1">
        <f t="shared" ref="BV7" si="0">IF(BU7&lt;0,,BU7)</f>
        <v>0</v>
      </c>
      <c r="CA7" s="77">
        <v>1</v>
      </c>
    </row>
    <row r="8" spans="2:81" ht="17.149999999999999" customHeight="1">
      <c r="B8" s="2" t="s">
        <v>1802</v>
      </c>
      <c r="C8" s="3"/>
      <c r="D8" s="3"/>
      <c r="E8" s="5">
        <f>F8</f>
        <v>0</v>
      </c>
      <c r="F8" s="35"/>
      <c r="T8" s="3"/>
      <c r="U8" s="3"/>
      <c r="V8" s="568"/>
      <c r="W8" s="568"/>
      <c r="BR8" s="33" t="s">
        <v>1782</v>
      </c>
    </row>
    <row r="9" spans="2:81" ht="17.149999999999999" customHeight="1" thickBot="1">
      <c r="B9" s="347"/>
      <c r="C9" s="347"/>
      <c r="D9" s="347"/>
      <c r="E9" s="347"/>
      <c r="F9" s="347"/>
      <c r="BR9" s="33" t="s">
        <v>1783</v>
      </c>
    </row>
    <row r="10" spans="2:81" ht="17.149999999999999" customHeight="1">
      <c r="B10" s="268" t="s">
        <v>1824</v>
      </c>
      <c r="C10" s="268" t="s">
        <v>25</v>
      </c>
      <c r="D10" s="348" t="s">
        <v>4</v>
      </c>
      <c r="E10" s="348"/>
      <c r="F10" s="348"/>
      <c r="Q10" s="66" t="str">
        <f>IF(C13=0,"F",C13)</f>
        <v>F</v>
      </c>
      <c r="T10" s="506" t="s">
        <v>3690</v>
      </c>
      <c r="U10" s="507"/>
      <c r="V10" s="507"/>
      <c r="W10" s="508"/>
      <c r="X10" s="569" t="s">
        <v>3691</v>
      </c>
      <c r="Y10" s="507"/>
      <c r="Z10" s="507"/>
      <c r="AA10" s="508"/>
      <c r="AB10" s="570"/>
      <c r="AC10" s="570"/>
      <c r="AD10" s="570"/>
      <c r="AE10" s="570"/>
      <c r="BR10" s="33">
        <v>1</v>
      </c>
      <c r="BY10" s="1">
        <v>1</v>
      </c>
      <c r="BZ10" s="1">
        <v>2</v>
      </c>
      <c r="CA10" s="1">
        <v>3</v>
      </c>
      <c r="CB10" s="1">
        <v>4</v>
      </c>
      <c r="CC10" s="1">
        <v>5</v>
      </c>
    </row>
    <row r="11" spans="2:81" ht="17.149999999999999" customHeight="1">
      <c r="B11" s="2" t="s">
        <v>8</v>
      </c>
      <c r="C11" s="13">
        <f>SUM(BS26)</f>
        <v>0</v>
      </c>
      <c r="D11" s="350">
        <f>SUM(BS27)</f>
        <v>0</v>
      </c>
      <c r="E11" s="350"/>
      <c r="F11" s="350"/>
      <c r="H11" s="67" t="str">
        <f>IF(F8=0,"F",F8)</f>
        <v>F</v>
      </c>
      <c r="T11" s="509" t="str">
        <f>IF(BV6=0,"L=LB-219 мм",BV6)</f>
        <v>L=LB-219 мм</v>
      </c>
      <c r="U11" s="350"/>
      <c r="V11" s="350"/>
      <c r="W11" s="512"/>
      <c r="X11" s="393" t="str">
        <f>IF(BV7=0,"L=LB-200 мм",BV7)</f>
        <v>L=LB-200 мм</v>
      </c>
      <c r="Y11" s="350"/>
      <c r="Z11" s="350"/>
      <c r="AA11" s="512"/>
      <c r="AB11" s="567"/>
      <c r="AC11" s="567"/>
      <c r="AD11" s="567"/>
      <c r="AE11" s="567"/>
      <c r="BX11" s="1">
        <v>1</v>
      </c>
      <c r="BY11" s="1" t="s">
        <v>1701</v>
      </c>
      <c r="BZ11" s="1" t="s">
        <v>1701</v>
      </c>
      <c r="CA11" s="1" t="s">
        <v>1701</v>
      </c>
      <c r="CB11" s="1" t="s">
        <v>1701</v>
      </c>
      <c r="CC11" s="1" t="s">
        <v>1701</v>
      </c>
    </row>
    <row r="12" spans="2:81" ht="17.149999999999999" customHeight="1" thickBot="1">
      <c r="B12" s="2" t="s">
        <v>1803</v>
      </c>
      <c r="C12" s="13">
        <f>SUM(BS28)</f>
        <v>0</v>
      </c>
      <c r="D12" s="350">
        <f>SUM(BS27)</f>
        <v>0</v>
      </c>
      <c r="E12" s="350"/>
      <c r="F12" s="350"/>
      <c r="T12" s="510"/>
      <c r="U12" s="511"/>
      <c r="V12" s="511"/>
      <c r="W12" s="513"/>
      <c r="X12" s="566"/>
      <c r="Y12" s="511"/>
      <c r="Z12" s="511"/>
      <c r="AA12" s="513"/>
      <c r="AB12" s="567"/>
      <c r="AC12" s="567"/>
      <c r="AD12" s="567"/>
      <c r="AE12" s="567"/>
      <c r="BX12" s="1">
        <v>2</v>
      </c>
      <c r="BY12" s="1" t="s">
        <v>1701</v>
      </c>
      <c r="BZ12" s="1">
        <v>9256968</v>
      </c>
      <c r="CA12" s="1" t="s">
        <v>1701</v>
      </c>
      <c r="CB12" s="1">
        <v>9256999</v>
      </c>
      <c r="CC12" s="1" t="s">
        <v>1701</v>
      </c>
    </row>
    <row r="13" spans="2:81" ht="17.149999999999999" customHeight="1">
      <c r="B13" s="2" t="s">
        <v>1804</v>
      </c>
      <c r="C13" s="13">
        <f>SUM(BS28)</f>
        <v>0</v>
      </c>
      <c r="D13" s="350">
        <f>SUM(BS27)</f>
        <v>0</v>
      </c>
      <c r="E13" s="350"/>
      <c r="F13" s="350"/>
      <c r="BX13" s="1">
        <v>3</v>
      </c>
      <c r="BY13" s="1" t="s">
        <v>1701</v>
      </c>
      <c r="BZ13" s="1">
        <v>9256969</v>
      </c>
      <c r="CA13" s="1" t="s">
        <v>1701</v>
      </c>
      <c r="CB13" s="1">
        <v>9257000</v>
      </c>
      <c r="CC13" s="1" t="s">
        <v>1701</v>
      </c>
    </row>
    <row r="14" spans="2:81" ht="17.149999999999999" customHeight="1">
      <c r="B14" s="2" t="s">
        <v>1805</v>
      </c>
      <c r="C14" s="13">
        <f>VLOOKUP(BR10,BR14:BS21,2,0)</f>
        <v>0</v>
      </c>
      <c r="D14" s="350">
        <f>F8</f>
        <v>0</v>
      </c>
      <c r="E14" s="350"/>
      <c r="F14" s="350"/>
      <c r="BR14" s="2">
        <v>1</v>
      </c>
      <c r="BS14" s="2">
        <v>0</v>
      </c>
      <c r="BX14" s="1">
        <v>4</v>
      </c>
      <c r="BY14" s="1" t="s">
        <v>1701</v>
      </c>
      <c r="BZ14" s="1">
        <v>9256971</v>
      </c>
      <c r="CA14" s="1" t="s">
        <v>1701</v>
      </c>
      <c r="CB14" s="1">
        <v>9257002</v>
      </c>
      <c r="CC14" s="1" t="s">
        <v>1701</v>
      </c>
    </row>
    <row r="15" spans="2:81" ht="17.149999999999999" customHeight="1">
      <c r="B15" s="2" t="s">
        <v>1880</v>
      </c>
      <c r="C15" s="391">
        <f>SUM(BU65)</f>
        <v>0</v>
      </c>
      <c r="D15" s="392"/>
      <c r="E15" s="392"/>
      <c r="F15" s="393"/>
      <c r="K15" s="64" t="str">
        <f>IF(D11=0,"B",D11)</f>
        <v>B</v>
      </c>
      <c r="N15" s="65" t="str">
        <f>IF(C11=0,"A",C11)</f>
        <v>A</v>
      </c>
      <c r="BR15" s="2">
        <v>2</v>
      </c>
      <c r="BS15" s="2">
        <v>260</v>
      </c>
      <c r="BX15" s="1">
        <v>5</v>
      </c>
      <c r="BY15" s="1" t="s">
        <v>1701</v>
      </c>
      <c r="BZ15" s="1" t="s">
        <v>1701</v>
      </c>
      <c r="CA15" s="1" t="s">
        <v>1701</v>
      </c>
      <c r="CB15" s="1">
        <v>9257004</v>
      </c>
      <c r="CC15" s="1" t="s">
        <v>1701</v>
      </c>
    </row>
    <row r="16" spans="2:81" ht="17.149999999999999" customHeight="1">
      <c r="BR16" s="2">
        <v>3</v>
      </c>
      <c r="BS16" s="2">
        <v>290</v>
      </c>
      <c r="BX16" s="1">
        <v>6</v>
      </c>
      <c r="BY16" s="1" t="s">
        <v>1701</v>
      </c>
      <c r="BZ16" s="1" t="s">
        <v>1701</v>
      </c>
      <c r="CA16" s="1" t="s">
        <v>1701</v>
      </c>
      <c r="CB16" s="1">
        <v>9257006</v>
      </c>
      <c r="CC16" s="1">
        <v>9257034</v>
      </c>
    </row>
    <row r="17" spans="2:81" ht="17.149999999999999" customHeight="1">
      <c r="B17" s="187"/>
      <c r="C17" s="187"/>
      <c r="D17" s="187"/>
      <c r="E17" s="187"/>
      <c r="F17" s="187"/>
      <c r="BR17" s="2">
        <v>4</v>
      </c>
      <c r="BS17" s="2">
        <v>340</v>
      </c>
      <c r="BX17" s="1">
        <v>7</v>
      </c>
      <c r="BY17" s="1" t="s">
        <v>1701</v>
      </c>
      <c r="BZ17" s="1" t="s">
        <v>1701</v>
      </c>
      <c r="CA17" s="1" t="s">
        <v>1701</v>
      </c>
      <c r="CB17" s="1">
        <v>9257008</v>
      </c>
      <c r="CC17" s="1">
        <v>9257036</v>
      </c>
    </row>
    <row r="18" spans="2:81" ht="17.149999999999999" customHeight="1">
      <c r="BR18" s="2">
        <v>5</v>
      </c>
      <c r="BS18" s="2">
        <v>390</v>
      </c>
      <c r="BX18" s="1">
        <v>8</v>
      </c>
      <c r="BY18" s="1" t="s">
        <v>1701</v>
      </c>
      <c r="BZ18" s="1" t="s">
        <v>1701</v>
      </c>
      <c r="CA18" s="1" t="s">
        <v>1701</v>
      </c>
      <c r="CB18" s="1">
        <v>9257010</v>
      </c>
      <c r="CC18" s="1">
        <v>9257038</v>
      </c>
    </row>
    <row r="19" spans="2:81" ht="17.149999999999999" customHeight="1">
      <c r="B19" s="3"/>
      <c r="C19" s="269"/>
      <c r="D19" s="269"/>
      <c r="E19" s="269"/>
      <c r="F19" s="269"/>
      <c r="G19" s="269"/>
      <c r="H19" s="269"/>
      <c r="I19" s="515" t="s">
        <v>1705</v>
      </c>
      <c r="J19" s="515"/>
      <c r="K19" s="515"/>
      <c r="L19" s="515"/>
      <c r="M19" s="515" t="s">
        <v>1706</v>
      </c>
      <c r="N19" s="515"/>
      <c r="O19" s="515"/>
      <c r="P19" s="515"/>
      <c r="Q19" s="515"/>
      <c r="R19" s="515"/>
      <c r="S19" s="515"/>
      <c r="T19" s="515"/>
      <c r="U19" s="515"/>
      <c r="V19" s="515"/>
      <c r="W19" s="515"/>
      <c r="X19" s="515"/>
      <c r="Y19" s="515"/>
      <c r="Z19" s="515"/>
      <c r="AA19" s="515"/>
      <c r="AB19" s="515"/>
      <c r="AC19" s="305"/>
      <c r="BR19" s="2">
        <v>6</v>
      </c>
      <c r="BS19" s="2">
        <v>440</v>
      </c>
      <c r="BX19" s="77" t="str">
        <f>VLOOKUP(BR10,BX11:CC18,MATCH(CA7,BX10:CC10,0),0)</f>
        <v>-</v>
      </c>
    </row>
    <row r="20" spans="2:81" ht="25" customHeight="1">
      <c r="B20" s="3"/>
      <c r="C20" s="269"/>
      <c r="D20" s="269"/>
      <c r="E20" s="269"/>
      <c r="F20" s="269"/>
      <c r="I20" s="559" t="str">
        <f>BX19</f>
        <v>-</v>
      </c>
      <c r="J20" s="559"/>
      <c r="K20" s="559"/>
      <c r="L20" s="559"/>
      <c r="M20" s="353" t="str">
        <f>IFERROR(VLOOKUP(I20,Цены!$A:$B,2,0),"-")</f>
        <v>-</v>
      </c>
      <c r="N20" s="353"/>
      <c r="O20" s="353"/>
      <c r="P20" s="353"/>
      <c r="Q20" s="353"/>
      <c r="R20" s="353"/>
      <c r="S20" s="353"/>
      <c r="T20" s="353"/>
      <c r="U20" s="353"/>
      <c r="V20" s="353"/>
      <c r="W20" s="353"/>
      <c r="X20" s="353"/>
      <c r="Y20" s="353"/>
      <c r="Z20" s="353"/>
      <c r="AA20" s="353"/>
      <c r="AB20" s="353"/>
      <c r="AC20" s="300"/>
      <c r="BR20" s="2">
        <v>7</v>
      </c>
      <c r="BS20" s="2">
        <v>490</v>
      </c>
    </row>
    <row r="21" spans="2:81" ht="25" customHeight="1">
      <c r="I21" s="559">
        <v>9257265</v>
      </c>
      <c r="J21" s="559"/>
      <c r="K21" s="559"/>
      <c r="L21" s="559"/>
      <c r="M21" s="353" t="str">
        <f>IFERROR(VLOOKUP(I21,Цены!$A:$B,2,0),"-")</f>
        <v>КОМПЛЕКТ ФИКСАТОРОВ ACTRO YOU ДЛЯ ДЕРЕВЯННЫХ ЯЩИКОВ</v>
      </c>
      <c r="N21" s="353"/>
      <c r="O21" s="353"/>
      <c r="P21" s="353"/>
      <c r="Q21" s="353"/>
      <c r="R21" s="353"/>
      <c r="S21" s="353"/>
      <c r="T21" s="353"/>
      <c r="U21" s="353"/>
      <c r="V21" s="353"/>
      <c r="W21" s="353"/>
      <c r="X21" s="353"/>
      <c r="Y21" s="353"/>
      <c r="Z21" s="353"/>
      <c r="AA21" s="353"/>
      <c r="AB21" s="353"/>
      <c r="AC21" s="300"/>
      <c r="BR21" s="2">
        <v>8</v>
      </c>
      <c r="BS21" s="2">
        <v>540</v>
      </c>
      <c r="BY21" s="1">
        <v>1</v>
      </c>
      <c r="BZ21" s="1">
        <v>2</v>
      </c>
      <c r="CA21" s="1">
        <v>3</v>
      </c>
      <c r="CB21" s="1">
        <v>4</v>
      </c>
      <c r="CC21" s="1">
        <v>5</v>
      </c>
    </row>
    <row r="22" spans="2:81" ht="25" customHeight="1">
      <c r="I22" s="562"/>
      <c r="J22" s="562"/>
      <c r="K22" s="562"/>
      <c r="L22" s="562"/>
      <c r="M22" s="562"/>
      <c r="N22" s="562"/>
      <c r="O22" s="562"/>
      <c r="P22" s="562"/>
      <c r="Q22" s="562"/>
      <c r="R22" s="562"/>
      <c r="S22" s="562"/>
      <c r="T22" s="562"/>
      <c r="U22" s="562"/>
      <c r="V22" s="562"/>
      <c r="W22" s="562"/>
      <c r="X22" s="562"/>
      <c r="Y22" s="562"/>
      <c r="Z22" s="562"/>
      <c r="AA22" s="562"/>
      <c r="AB22" s="562"/>
      <c r="AC22" s="307"/>
      <c r="BR22" s="2"/>
      <c r="BS22" s="2"/>
      <c r="BX22" s="1">
        <v>1</v>
      </c>
      <c r="BY22" s="1" t="s">
        <v>1701</v>
      </c>
      <c r="BZ22" s="1" t="s">
        <v>1701</v>
      </c>
      <c r="CA22" s="1" t="s">
        <v>1701</v>
      </c>
      <c r="CB22" s="1" t="s">
        <v>1701</v>
      </c>
      <c r="CC22" s="1" t="s">
        <v>1701</v>
      </c>
    </row>
    <row r="23" spans="2:81" ht="17.149999999999999" customHeight="1">
      <c r="BR23" s="2"/>
      <c r="BS23" s="2"/>
      <c r="BX23" s="1">
        <v>2</v>
      </c>
      <c r="BY23" s="1" t="s">
        <v>1701</v>
      </c>
      <c r="BZ23" s="1">
        <v>9256953</v>
      </c>
      <c r="CA23" s="1">
        <v>9256883</v>
      </c>
      <c r="CB23" s="1" t="s">
        <v>1701</v>
      </c>
      <c r="CC23" s="1" t="s">
        <v>1701</v>
      </c>
    </row>
    <row r="24" spans="2:81" ht="17.149999999999999" customHeight="1">
      <c r="BX24" s="1">
        <v>3</v>
      </c>
      <c r="BY24" s="1" t="s">
        <v>1701</v>
      </c>
      <c r="BZ24" s="1">
        <v>9256954</v>
      </c>
      <c r="CA24" s="1">
        <v>9256884</v>
      </c>
      <c r="CB24" s="1" t="s">
        <v>1701</v>
      </c>
      <c r="CC24" s="1" t="s">
        <v>1701</v>
      </c>
    </row>
    <row r="25" spans="2:81" ht="25" customHeight="1">
      <c r="I25" s="559">
        <v>9257890</v>
      </c>
      <c r="J25" s="559"/>
      <c r="K25" s="559"/>
      <c r="L25" s="559"/>
      <c r="M25" s="353" t="str">
        <f>IFERROR(VLOOKUP(I25,Цены!$A:$B,2,0),"-")</f>
        <v>КОМПЛЕКТ МЕХАНИЗМА PUSH TO OPEN SILENT ДЛЯ ACTRO YOU, 10 КГ</v>
      </c>
      <c r="N25" s="353"/>
      <c r="O25" s="353"/>
      <c r="P25" s="353"/>
      <c r="Q25" s="353"/>
      <c r="R25" s="353"/>
      <c r="S25" s="353"/>
      <c r="T25" s="353"/>
      <c r="U25" s="353"/>
      <c r="V25" s="353"/>
      <c r="W25" s="353"/>
      <c r="X25" s="353"/>
      <c r="Y25" s="353"/>
      <c r="Z25" s="353"/>
      <c r="AA25" s="353"/>
      <c r="AB25" s="353"/>
      <c r="AC25" s="300"/>
      <c r="BR25" s="2" t="s">
        <v>8</v>
      </c>
      <c r="BS25" s="2"/>
      <c r="BX25" s="1">
        <v>4</v>
      </c>
      <c r="BY25" s="1" t="s">
        <v>1701</v>
      </c>
      <c r="BZ25" s="1">
        <v>9256956</v>
      </c>
      <c r="CA25" s="1">
        <v>9256886</v>
      </c>
      <c r="CB25" s="1" t="s">
        <v>1701</v>
      </c>
      <c r="CC25" s="1" t="s">
        <v>1701</v>
      </c>
    </row>
    <row r="26" spans="2:81" ht="25" customHeight="1">
      <c r="I26" s="559">
        <v>9257891</v>
      </c>
      <c r="J26" s="559"/>
      <c r="K26" s="559"/>
      <c r="L26" s="559"/>
      <c r="M26" s="353" t="str">
        <f>IFERROR(VLOOKUP(I26,Цены!$A:$B,2,0),"-")</f>
        <v>КОМПЛЕКТ МЕХАНИЗМА PUSH TO OPEN SILENT ДЛЯ ACTRO YOU, 20 КГ</v>
      </c>
      <c r="N26" s="353"/>
      <c r="O26" s="353"/>
      <c r="P26" s="353"/>
      <c r="Q26" s="353"/>
      <c r="R26" s="353"/>
      <c r="S26" s="353"/>
      <c r="T26" s="353"/>
      <c r="U26" s="353"/>
      <c r="V26" s="353"/>
      <c r="W26" s="353"/>
      <c r="X26" s="353"/>
      <c r="Y26" s="353"/>
      <c r="Z26" s="353"/>
      <c r="AA26" s="353"/>
      <c r="AB26" s="353"/>
      <c r="AC26" s="300"/>
      <c r="BR26" s="14">
        <f>C14-32</f>
        <v>-32</v>
      </c>
      <c r="BS26" s="2">
        <f>IF(BR26&lt;20,,BR26)</f>
        <v>0</v>
      </c>
      <c r="BX26" s="1">
        <v>5</v>
      </c>
      <c r="BY26" s="1" t="s">
        <v>1701</v>
      </c>
      <c r="BZ26" s="1" t="s">
        <v>1701</v>
      </c>
      <c r="CA26" s="1">
        <v>9256888</v>
      </c>
      <c r="CB26" s="1" t="s">
        <v>1701</v>
      </c>
      <c r="CC26" s="1" t="s">
        <v>1701</v>
      </c>
    </row>
    <row r="27" spans="2:81" ht="25" customHeight="1">
      <c r="I27" s="559">
        <v>9257892</v>
      </c>
      <c r="J27" s="559"/>
      <c r="K27" s="559"/>
      <c r="L27" s="559"/>
      <c r="M27" s="353" t="str">
        <f>IFERROR(VLOOKUP(I27,Цены!$A:$B,2,0),"-")</f>
        <v>КОМПЛЕКТ МЕХАНИЗМА PUSH TO OPEN SILENT ДЛЯ ACTRO YOU, 40 КГ</v>
      </c>
      <c r="N27" s="353"/>
      <c r="O27" s="353"/>
      <c r="P27" s="353"/>
      <c r="Q27" s="353"/>
      <c r="R27" s="353"/>
      <c r="S27" s="353"/>
      <c r="T27" s="353"/>
      <c r="U27" s="353"/>
      <c r="V27" s="353"/>
      <c r="W27" s="353"/>
      <c r="X27" s="353"/>
      <c r="Y27" s="353"/>
      <c r="Z27" s="353"/>
      <c r="AA27" s="353"/>
      <c r="AB27" s="353"/>
      <c r="AC27" s="300"/>
      <c r="BR27" s="4">
        <f>F7-F6*2-21*2</f>
        <v>-42</v>
      </c>
      <c r="BS27" s="2">
        <f>IF(BR27&lt;20,,BR27)</f>
        <v>0</v>
      </c>
      <c r="BX27" s="1">
        <v>6</v>
      </c>
      <c r="BY27" s="1" t="s">
        <v>1701</v>
      </c>
      <c r="BZ27" s="1" t="s">
        <v>1701</v>
      </c>
      <c r="CA27" s="1">
        <v>9256890</v>
      </c>
      <c r="CB27" s="1" t="s">
        <v>1701</v>
      </c>
      <c r="CC27" s="1" t="s">
        <v>1701</v>
      </c>
    </row>
    <row r="28" spans="2:81" ht="25" customHeight="1">
      <c r="I28" s="559">
        <v>9257893</v>
      </c>
      <c r="J28" s="559"/>
      <c r="K28" s="559"/>
      <c r="L28" s="559"/>
      <c r="M28" s="353" t="str">
        <f>IFERROR(VLOOKUP(I28,Цены!$A:$B,2,0),"-")</f>
        <v>КОМПЛЕКТ МЕХАНИЗМА PUSH TO OPEN SILENT ДЛЯ ACTRO YOU, 70 КГ</v>
      </c>
      <c r="N28" s="353"/>
      <c r="O28" s="353"/>
      <c r="P28" s="353"/>
      <c r="Q28" s="353"/>
      <c r="R28" s="353"/>
      <c r="S28" s="353"/>
      <c r="T28" s="353"/>
      <c r="U28" s="353"/>
      <c r="V28" s="353"/>
      <c r="W28" s="353"/>
      <c r="X28" s="353"/>
      <c r="Y28" s="353"/>
      <c r="Z28" s="353"/>
      <c r="AA28" s="353"/>
      <c r="AB28" s="353"/>
      <c r="AC28" s="300"/>
      <c r="BR28" s="14">
        <f>F8-12</f>
        <v>-12</v>
      </c>
      <c r="BS28" s="2">
        <f>IF(BR28&lt;20,,BR28)</f>
        <v>0</v>
      </c>
      <c r="BX28" s="1">
        <v>7</v>
      </c>
      <c r="BY28" s="1" t="s">
        <v>1701</v>
      </c>
      <c r="BZ28" s="1" t="s">
        <v>1701</v>
      </c>
      <c r="CA28" s="1">
        <v>9256892</v>
      </c>
      <c r="CB28" s="1" t="s">
        <v>1701</v>
      </c>
      <c r="CC28" s="1" t="s">
        <v>1701</v>
      </c>
    </row>
    <row r="29" spans="2:81">
      <c r="AC29" s="3"/>
      <c r="BR29" s="2"/>
      <c r="BS29" s="2"/>
      <c r="BX29" s="1">
        <v>8</v>
      </c>
      <c r="BY29" s="1" t="s">
        <v>1701</v>
      </c>
      <c r="BZ29" s="1" t="s">
        <v>1701</v>
      </c>
      <c r="CA29" s="1">
        <v>9256894</v>
      </c>
      <c r="CB29" s="1" t="s">
        <v>1701</v>
      </c>
      <c r="CC29" s="1" t="s">
        <v>1701</v>
      </c>
    </row>
    <row r="30" spans="2:81">
      <c r="AC30" s="3"/>
      <c r="BX30" s="77" t="str">
        <f>VLOOKUP(BR10,BX22:CC29,MATCH(CA7,BX21:CC21,0),0)</f>
        <v>-</v>
      </c>
    </row>
    <row r="31" spans="2:81" ht="25" customHeight="1">
      <c r="I31" s="560">
        <v>9236718</v>
      </c>
      <c r="J31" s="559"/>
      <c r="K31" s="559"/>
      <c r="L31" s="559"/>
      <c r="M31" s="561" t="str">
        <f>IFERROR(VLOOKUP(I31,Цены!$A:$B,2,0),"-")</f>
        <v>ШТАНГА ДЛЯ СИНХРОНИЗАЦИИ МЕХАНИЗМА PUSH TO OPEN QUADRO,L2000,АЛЮМИНИЙ</v>
      </c>
      <c r="N31" s="561"/>
      <c r="O31" s="561"/>
      <c r="P31" s="561"/>
      <c r="Q31" s="561"/>
      <c r="R31" s="561"/>
      <c r="S31" s="561"/>
      <c r="T31" s="561"/>
      <c r="U31" s="561"/>
      <c r="V31" s="561"/>
      <c r="W31" s="561"/>
      <c r="X31" s="561"/>
      <c r="Y31" s="561"/>
      <c r="Z31" s="561"/>
      <c r="AA31" s="561"/>
      <c r="AB31" s="561"/>
      <c r="AC31" s="3"/>
    </row>
    <row r="32" spans="2:81">
      <c r="BR32" s="2" t="s">
        <v>8</v>
      </c>
      <c r="BS32" s="2"/>
    </row>
    <row r="33" spans="9:71"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BR33" s="14">
        <f>C19-1</f>
        <v>-1</v>
      </c>
      <c r="BS33" s="2">
        <f>IF(BR33&lt;20,,BR33)</f>
        <v>0</v>
      </c>
    </row>
    <row r="34" spans="9:71">
      <c r="BR34" s="2" t="e">
        <f>#REF!-16*2-20*2+10</f>
        <v>#REF!</v>
      </c>
      <c r="BS34" s="2" t="e">
        <f>IF(BR34&lt;20,,BR34)</f>
        <v>#REF!</v>
      </c>
    </row>
    <row r="35" spans="9:71">
      <c r="BR35" s="14" t="e">
        <f>#REF!-12-4</f>
        <v>#REF!</v>
      </c>
      <c r="BS35" s="2" t="e">
        <f>IF(BR35&lt;20,,BR35)</f>
        <v>#REF!</v>
      </c>
    </row>
    <row r="36" spans="9:71">
      <c r="I36" s="515" t="s">
        <v>1705</v>
      </c>
      <c r="J36" s="515"/>
      <c r="K36" s="515"/>
      <c r="L36" s="515"/>
      <c r="M36" s="515" t="s">
        <v>1706</v>
      </c>
      <c r="N36" s="515"/>
      <c r="O36" s="515"/>
      <c r="P36" s="515"/>
      <c r="Q36" s="515"/>
      <c r="R36" s="515"/>
      <c r="S36" s="515"/>
      <c r="T36" s="515"/>
      <c r="U36" s="515"/>
      <c r="V36" s="515"/>
      <c r="W36" s="515"/>
      <c r="X36" s="515"/>
      <c r="Y36" s="515"/>
      <c r="Z36" s="515"/>
      <c r="AA36" s="515"/>
      <c r="AB36" s="515"/>
      <c r="AC36" s="305"/>
      <c r="BR36" s="2" t="e">
        <f>#REF!-16*2-20*2</f>
        <v>#REF!</v>
      </c>
      <c r="BS36" s="2" t="e">
        <f>IF(BR36&lt;20,,BR36)</f>
        <v>#REF!</v>
      </c>
    </row>
    <row r="37" spans="9:71" ht="25" customHeight="1">
      <c r="I37" s="559" t="str">
        <f>BX30</f>
        <v>-</v>
      </c>
      <c r="J37" s="559"/>
      <c r="K37" s="559"/>
      <c r="L37" s="559"/>
      <c r="M37" s="353" t="str">
        <f>IFERROR(VLOOKUP(I37,Цены!$A:$B,2,0),"-")</f>
        <v>-</v>
      </c>
      <c r="N37" s="353"/>
      <c r="O37" s="353"/>
      <c r="P37" s="353"/>
      <c r="Q37" s="353"/>
      <c r="R37" s="353"/>
      <c r="S37" s="353"/>
      <c r="T37" s="353"/>
      <c r="U37" s="353"/>
      <c r="V37" s="353"/>
      <c r="W37" s="353"/>
      <c r="X37" s="353"/>
      <c r="Y37" s="353"/>
      <c r="Z37" s="353"/>
      <c r="AA37" s="353"/>
      <c r="AB37" s="353"/>
      <c r="AC37" s="300"/>
    </row>
    <row r="38" spans="9:71" ht="25" customHeight="1">
      <c r="I38" s="559">
        <v>9257262</v>
      </c>
      <c r="J38" s="559"/>
      <c r="K38" s="559"/>
      <c r="L38" s="559"/>
      <c r="M38" s="353" t="str">
        <f>IFERROR(VLOOKUP(I38,Цены!$A:$B,2,0),"-")</f>
        <v>КОМПЛЕКТ ФИКСАТОРОВ QUADRO YOU ДЛЯ ДЕРЕВЯННЫХ ЯЩИКОВ</v>
      </c>
      <c r="N38" s="353"/>
      <c r="O38" s="353"/>
      <c r="P38" s="353"/>
      <c r="Q38" s="353"/>
      <c r="R38" s="353"/>
      <c r="S38" s="353"/>
      <c r="T38" s="353"/>
      <c r="U38" s="353"/>
      <c r="V38" s="353"/>
      <c r="W38" s="353"/>
      <c r="X38" s="353"/>
      <c r="Y38" s="353"/>
      <c r="Z38" s="353"/>
      <c r="AA38" s="353"/>
      <c r="AB38" s="353"/>
      <c r="AC38" s="300"/>
      <c r="BR38" s="33" t="s">
        <v>1810</v>
      </c>
    </row>
    <row r="39" spans="9:71" ht="25" customHeight="1">
      <c r="I39" s="562"/>
      <c r="J39" s="562"/>
      <c r="K39" s="562"/>
      <c r="L39" s="562"/>
      <c r="M39" s="562"/>
      <c r="N39" s="562"/>
      <c r="O39" s="562"/>
      <c r="P39" s="562"/>
      <c r="Q39" s="562"/>
      <c r="R39" s="562"/>
      <c r="S39" s="562"/>
      <c r="T39" s="562"/>
      <c r="U39" s="562"/>
      <c r="V39" s="562"/>
      <c r="W39" s="562"/>
      <c r="X39" s="562"/>
      <c r="Y39" s="562"/>
      <c r="Z39" s="562"/>
      <c r="AA39" s="562"/>
      <c r="AB39" s="562"/>
      <c r="AC39" s="307"/>
      <c r="BR39" s="33" t="s">
        <v>1777</v>
      </c>
    </row>
    <row r="40" spans="9:71">
      <c r="AC40" s="3"/>
      <c r="BR40" s="33" t="s">
        <v>1778</v>
      </c>
    </row>
    <row r="41" spans="9:71">
      <c r="AC41" s="3"/>
      <c r="BR41" s="33" t="s">
        <v>1779</v>
      </c>
    </row>
    <row r="42" spans="9:71" ht="25" customHeight="1">
      <c r="I42" s="559">
        <v>9257894</v>
      </c>
      <c r="J42" s="559"/>
      <c r="K42" s="559"/>
      <c r="L42" s="559"/>
      <c r="M42" s="353" t="str">
        <f>IFERROR(VLOOKUP(I42,Цены!$A:$B,2,0),"-")</f>
        <v>КОМПЛЕКТ МЕХАНИЗМА PUSH TO OPEN SILENT ДЛЯ QUADRO YOU, 10 КГ</v>
      </c>
      <c r="N42" s="353"/>
      <c r="O42" s="353"/>
      <c r="P42" s="353"/>
      <c r="Q42" s="353"/>
      <c r="R42" s="353"/>
      <c r="S42" s="353"/>
      <c r="T42" s="353"/>
      <c r="U42" s="353"/>
      <c r="V42" s="353"/>
      <c r="W42" s="353"/>
      <c r="X42" s="353"/>
      <c r="Y42" s="353"/>
      <c r="Z42" s="353"/>
      <c r="AA42" s="353"/>
      <c r="AB42" s="353"/>
      <c r="AC42" s="300"/>
      <c r="BR42" s="33" t="s">
        <v>1780</v>
      </c>
    </row>
    <row r="43" spans="9:71" ht="25" customHeight="1">
      <c r="I43" s="559">
        <v>9257895</v>
      </c>
      <c r="J43" s="559"/>
      <c r="K43" s="559"/>
      <c r="L43" s="559"/>
      <c r="M43" s="353" t="str">
        <f>IFERROR(VLOOKUP(I43,Цены!$A:$B,2,0),"-")</f>
        <v>КОМПЛЕКТ МЕХАНИЗМА PUSH TO OPEN SILENT ДЛЯ QUADRO YOU, 20 КГ</v>
      </c>
      <c r="N43" s="353"/>
      <c r="O43" s="353"/>
      <c r="P43" s="353"/>
      <c r="Q43" s="353"/>
      <c r="R43" s="353"/>
      <c r="S43" s="353"/>
      <c r="T43" s="353"/>
      <c r="U43" s="353"/>
      <c r="V43" s="353"/>
      <c r="W43" s="353"/>
      <c r="X43" s="353"/>
      <c r="Y43" s="353"/>
      <c r="Z43" s="353"/>
      <c r="AA43" s="353"/>
      <c r="AB43" s="353"/>
      <c r="AC43" s="300"/>
      <c r="BR43" s="33" t="s">
        <v>1781</v>
      </c>
    </row>
    <row r="44" spans="9:71" ht="25" customHeight="1">
      <c r="I44" s="559">
        <v>9257896</v>
      </c>
      <c r="J44" s="559"/>
      <c r="K44" s="559"/>
      <c r="L44" s="559"/>
      <c r="M44" s="353" t="str">
        <f>IFERROR(VLOOKUP(I44,Цены!$A:$B,2,0),"-")</f>
        <v>КОМПЛЕКТ МЕХАНИЗМА PUSH TO OPEN SILENT ДЛЯ QUADRO YOU, 30 КГ</v>
      </c>
      <c r="N44" s="353"/>
      <c r="O44" s="353"/>
      <c r="P44" s="353"/>
      <c r="Q44" s="353"/>
      <c r="R44" s="353"/>
      <c r="S44" s="353"/>
      <c r="T44" s="353"/>
      <c r="U44" s="353"/>
      <c r="V44" s="353"/>
      <c r="W44" s="353"/>
      <c r="X44" s="353"/>
      <c r="Y44" s="353"/>
      <c r="Z44" s="353"/>
      <c r="AA44" s="353"/>
      <c r="AB44" s="353"/>
      <c r="AC44" s="300"/>
      <c r="BR44" s="33" t="s">
        <v>1782</v>
      </c>
    </row>
    <row r="45" spans="9:71" ht="25" customHeight="1">
      <c r="I45" s="332"/>
      <c r="J45" s="332"/>
      <c r="K45" s="332"/>
      <c r="L45" s="332"/>
      <c r="M45" s="565"/>
      <c r="N45" s="565"/>
      <c r="O45" s="565"/>
      <c r="P45" s="565"/>
      <c r="Q45" s="565"/>
      <c r="R45" s="565"/>
      <c r="S45" s="565"/>
      <c r="T45" s="565"/>
      <c r="U45" s="565"/>
      <c r="V45" s="565"/>
      <c r="W45" s="565"/>
      <c r="X45" s="565"/>
      <c r="Y45" s="565"/>
      <c r="Z45" s="565"/>
      <c r="AA45" s="565"/>
      <c r="AB45" s="565"/>
      <c r="AC45" s="300"/>
      <c r="BR45" s="33" t="s">
        <v>1783</v>
      </c>
    </row>
    <row r="46" spans="9:71">
      <c r="AC46" s="3"/>
      <c r="BR46" s="46">
        <v>1</v>
      </c>
    </row>
    <row r="47" spans="9:71">
      <c r="AC47" s="3"/>
    </row>
    <row r="48" spans="9:71" ht="25" customHeight="1">
      <c r="I48" s="560">
        <v>9236718</v>
      </c>
      <c r="J48" s="559"/>
      <c r="K48" s="559"/>
      <c r="L48" s="559"/>
      <c r="M48" s="561" t="str">
        <f>IFERROR(VLOOKUP(I48,Цены!$A:$B,2,0),"-")</f>
        <v>ШТАНГА ДЛЯ СИНХРОНИЗАЦИИ МЕХАНИЗМА PUSH TO OPEN QUADRO,L2000,АЛЮМИНИЙ</v>
      </c>
      <c r="N48" s="561"/>
      <c r="O48" s="561"/>
      <c r="P48" s="561"/>
      <c r="Q48" s="561"/>
      <c r="R48" s="561"/>
      <c r="S48" s="561"/>
      <c r="T48" s="561"/>
      <c r="U48" s="561"/>
      <c r="V48" s="561"/>
      <c r="W48" s="561"/>
      <c r="X48" s="561"/>
      <c r="Y48" s="561"/>
      <c r="Z48" s="561"/>
      <c r="AA48" s="561"/>
      <c r="AB48" s="561"/>
      <c r="AC48" s="3"/>
      <c r="BR48" s="2">
        <v>1</v>
      </c>
      <c r="BS48" s="2">
        <v>0</v>
      </c>
    </row>
    <row r="49" spans="70:74">
      <c r="BR49" s="2">
        <v>2</v>
      </c>
      <c r="BS49" s="2">
        <v>250</v>
      </c>
    </row>
    <row r="50" spans="70:74">
      <c r="BR50" s="2">
        <v>3</v>
      </c>
      <c r="BS50" s="2">
        <v>300</v>
      </c>
    </row>
    <row r="51" spans="70:74">
      <c r="BR51" s="2">
        <v>4</v>
      </c>
      <c r="BS51" s="2">
        <v>350</v>
      </c>
    </row>
    <row r="52" spans="70:74">
      <c r="BR52" s="2">
        <v>5</v>
      </c>
      <c r="BS52" s="2">
        <v>400</v>
      </c>
    </row>
    <row r="53" spans="70:74">
      <c r="BR53" s="2">
        <v>6</v>
      </c>
      <c r="BS53" s="2">
        <v>450</v>
      </c>
    </row>
    <row r="54" spans="70:74">
      <c r="BR54" s="2">
        <v>7</v>
      </c>
      <c r="BS54" s="2">
        <v>500</v>
      </c>
    </row>
    <row r="55" spans="70:74">
      <c r="BR55" s="2">
        <v>8</v>
      </c>
      <c r="BS55" s="2">
        <v>550</v>
      </c>
    </row>
    <row r="56" spans="70:74">
      <c r="BR56" s="3"/>
      <c r="BS56" s="3"/>
    </row>
    <row r="57" spans="70:74">
      <c r="BR57" s="2">
        <v>1</v>
      </c>
      <c r="BS57" s="2">
        <v>0</v>
      </c>
      <c r="BU57" s="2">
        <v>1</v>
      </c>
      <c r="BV57" s="2">
        <v>0</v>
      </c>
    </row>
    <row r="58" spans="70:74">
      <c r="BR58" s="2">
        <v>2</v>
      </c>
      <c r="BS58" s="2">
        <v>263</v>
      </c>
      <c r="BU58" s="2">
        <v>2</v>
      </c>
      <c r="BV58" s="2">
        <v>273</v>
      </c>
    </row>
    <row r="59" spans="70:74">
      <c r="BR59" s="2">
        <v>3</v>
      </c>
      <c r="BS59" s="2">
        <v>313</v>
      </c>
      <c r="BU59" s="2">
        <v>3</v>
      </c>
      <c r="BV59" s="2">
        <v>303</v>
      </c>
    </row>
    <row r="60" spans="70:74">
      <c r="BR60" s="2">
        <v>4</v>
      </c>
      <c r="BS60" s="2">
        <v>363</v>
      </c>
      <c r="BU60" s="2">
        <v>4</v>
      </c>
      <c r="BV60" s="2">
        <v>353</v>
      </c>
    </row>
    <row r="61" spans="70:74">
      <c r="BR61" s="2">
        <v>5</v>
      </c>
      <c r="BS61" s="2">
        <v>413</v>
      </c>
      <c r="BU61" s="2">
        <v>5</v>
      </c>
      <c r="BV61" s="2">
        <v>403</v>
      </c>
    </row>
    <row r="62" spans="70:74">
      <c r="BR62" s="2">
        <v>6</v>
      </c>
      <c r="BS62" s="2">
        <v>463</v>
      </c>
      <c r="BU62" s="2">
        <v>6</v>
      </c>
      <c r="BV62" s="2">
        <v>453</v>
      </c>
    </row>
    <row r="63" spans="70:74">
      <c r="BR63" s="2">
        <v>7</v>
      </c>
      <c r="BS63" s="2">
        <v>513</v>
      </c>
      <c r="BU63" s="2">
        <v>7</v>
      </c>
      <c r="BV63" s="2">
        <v>503</v>
      </c>
    </row>
    <row r="64" spans="70:74">
      <c r="BR64" s="2">
        <v>8</v>
      </c>
      <c r="BS64" s="2">
        <v>563</v>
      </c>
      <c r="BU64" s="2">
        <v>8</v>
      </c>
      <c r="BV64" s="2">
        <v>553</v>
      </c>
    </row>
    <row r="65" spans="70:73">
      <c r="BR65" s="26">
        <f>VLOOKUP(BR46,BR57:BS64,2,0)</f>
        <v>0</v>
      </c>
      <c r="BU65" s="26">
        <f>VLOOKUP(BR10,BU57:BV64,2,0)</f>
        <v>0</v>
      </c>
    </row>
  </sheetData>
  <sheetProtection algorithmName="SHA-512" hashValue="1NbeWNPmnhP2nyB5NiDTufqhUZ9mPQUvmuPFw+wqh85nsOExd7e2cmKphI19mOvFM4mDndxi0JhvfSnBjiDWVQ==" saltValue="hKZ/5tPpx3RhtzM1oAoM4Q==" spinCount="100000" sheet="1" objects="1" scenarios="1"/>
  <mergeCells count="55">
    <mergeCell ref="X10:AA10"/>
    <mergeCell ref="AB10:AE10"/>
    <mergeCell ref="I39:AB39"/>
    <mergeCell ref="I36:L36"/>
    <mergeCell ref="M36:AB36"/>
    <mergeCell ref="I37:L37"/>
    <mergeCell ref="M37:AB37"/>
    <mergeCell ref="I38:L38"/>
    <mergeCell ref="M38:AB38"/>
    <mergeCell ref="I22:AB22"/>
    <mergeCell ref="I25:L25"/>
    <mergeCell ref="I26:L26"/>
    <mergeCell ref="I27:L27"/>
    <mergeCell ref="M27:AB27"/>
    <mergeCell ref="M26:AB26"/>
    <mergeCell ref="M25:AB25"/>
    <mergeCell ref="D12:F12"/>
    <mergeCell ref="T11:W12"/>
    <mergeCell ref="X11:AA12"/>
    <mergeCell ref="AB11:AE12"/>
    <mergeCell ref="C1:D1"/>
    <mergeCell ref="B2:F2"/>
    <mergeCell ref="C3:F3"/>
    <mergeCell ref="T3:W3"/>
    <mergeCell ref="B5:F5"/>
    <mergeCell ref="V5:W5"/>
    <mergeCell ref="T7:W7"/>
    <mergeCell ref="B9:F9"/>
    <mergeCell ref="V8:W8"/>
    <mergeCell ref="D10:F10"/>
    <mergeCell ref="D11:F11"/>
    <mergeCell ref="T10:W10"/>
    <mergeCell ref="D14:F14"/>
    <mergeCell ref="C15:F15"/>
    <mergeCell ref="D13:F13"/>
    <mergeCell ref="I21:L21"/>
    <mergeCell ref="M21:AB21"/>
    <mergeCell ref="M19:AB19"/>
    <mergeCell ref="I19:L19"/>
    <mergeCell ref="I20:L20"/>
    <mergeCell ref="M20:AB20"/>
    <mergeCell ref="I28:L28"/>
    <mergeCell ref="M28:AB28"/>
    <mergeCell ref="I31:L31"/>
    <mergeCell ref="M31:AB31"/>
    <mergeCell ref="I42:L42"/>
    <mergeCell ref="I48:L48"/>
    <mergeCell ref="M48:AB48"/>
    <mergeCell ref="M45:AB45"/>
    <mergeCell ref="I45:L45"/>
    <mergeCell ref="M42:AB42"/>
    <mergeCell ref="M43:AB43"/>
    <mergeCell ref="I43:L43"/>
    <mergeCell ref="I44:L44"/>
    <mergeCell ref="M44:AB44"/>
  </mergeCells>
  <conditionalFormatting sqref="F7:F8">
    <cfRule type="containsBlanks" dxfId="15" priority="8">
      <formula>LEN(TRIM(F7))=0</formula>
    </cfRule>
  </conditionalFormatting>
  <conditionalFormatting sqref="E7:E8">
    <cfRule type="cellIs" dxfId="14" priority="6" operator="greaterThan">
      <formula>0</formula>
    </cfRule>
    <cfRule type="cellIs" dxfId="13" priority="7" operator="equal">
      <formula>0</formula>
    </cfRule>
  </conditionalFormatting>
  <conditionalFormatting sqref="F6">
    <cfRule type="containsBlanks" dxfId="12" priority="3">
      <formula>LEN(TRIM(F6))=0</formula>
    </cfRule>
  </conditionalFormatting>
  <conditionalFormatting sqref="E6">
    <cfRule type="cellIs" dxfId="11" priority="1" operator="greaterThan">
      <formula>0</formula>
    </cfRule>
    <cfRule type="cellIs" dxfId="10" priority="2" operator="equal">
      <formula>0</formula>
    </cfRule>
  </conditionalFormatting>
  <dataValidations disablePrompts="1" count="1">
    <dataValidation errorStyle="information" allowBlank="1" showInputMessage="1" errorTitle="Внимание!" error="Толщина дверей не должна быть меньше 14 мм и не должна превышать 40 мм" sqref="F8" xr:uid="{B47A87D7-F74A-4FBE-9454-2227F0CADD9A}"/>
  </dataValidations>
  <pageMargins left="0.7" right="0.7" top="0.75" bottom="0.75" header="0.3" footer="0.3"/>
  <pageSetup paperSize="9" orientation="portrait" r:id="rId1"/>
  <ignoredErrors>
    <ignoredError sqref="C12" formula="1"/>
  </ignoredError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0961" r:id="rId4" name="Drop Down 1">
              <controlPr defaultSize="0" autoLine="0" autoPict="0">
                <anchor moveWithCells="1">
                  <from>
                    <xdr:col>2</xdr:col>
                    <xdr:colOff>0</xdr:colOff>
                    <xdr:row>2</xdr:row>
                    <xdr:rowOff>0</xdr:rowOff>
                  </from>
                  <to>
                    <xdr:col>6</xdr:col>
                    <xdr:colOff>0</xdr:colOff>
                    <xdr:row>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62" r:id="rId5" name="Drop Down 2">
              <controlPr defaultSize="0" autoLine="0" autoPict="0">
                <anchor moveWithCells="1">
                  <from>
                    <xdr:col>2</xdr:col>
                    <xdr:colOff>0</xdr:colOff>
                    <xdr:row>3</xdr:row>
                    <xdr:rowOff>0</xdr:rowOff>
                  </from>
                  <to>
                    <xdr:col>6</xdr:col>
                    <xdr:colOff>0</xdr:colOff>
                    <xdr:row>4</xdr:row>
                    <xdr:rowOff>19050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Лист6">
    <tabColor rgb="FFFFFF00"/>
  </sheetPr>
  <dimension ref="B1:CA64"/>
  <sheetViews>
    <sheetView showRowColHeaders="0" zoomScale="70" zoomScaleNormal="70" workbookViewId="0">
      <selection activeCell="A5" sqref="A5"/>
    </sheetView>
  </sheetViews>
  <sheetFormatPr defaultColWidth="9.1796875" defaultRowHeight="14.5"/>
  <cols>
    <col min="1" max="1" width="1.1796875" style="1" customWidth="1"/>
    <col min="2" max="2" width="37.81640625" style="1" customWidth="1"/>
    <col min="3" max="3" width="14.81640625" style="1" customWidth="1"/>
    <col min="4" max="4" width="9.1796875" style="1"/>
    <col min="5" max="5" width="1.1796875" style="1" customWidth="1"/>
    <col min="6" max="6" width="13.1796875" style="1" customWidth="1"/>
    <col min="7" max="7" width="4.36328125" style="1" customWidth="1"/>
    <col min="8" max="8" width="5.08984375" style="1" customWidth="1"/>
    <col min="9" max="9" width="6.08984375" style="1" customWidth="1"/>
    <col min="10" max="10" width="4.54296875" style="1" customWidth="1"/>
    <col min="11" max="11" width="5.08984375" style="1" customWidth="1"/>
    <col min="12" max="13" width="4.08984375" style="1" customWidth="1"/>
    <col min="14" max="14" width="5.453125" style="1" customWidth="1"/>
    <col min="15" max="15" width="4.08984375" style="1" customWidth="1"/>
    <col min="16" max="34" width="5.81640625" style="1" customWidth="1"/>
    <col min="35" max="38" width="5.81640625" style="1" hidden="1" customWidth="1"/>
    <col min="39" max="53" width="4.36328125" style="1" hidden="1" customWidth="1"/>
    <col min="54" max="69" width="4.1796875" style="1" hidden="1" customWidth="1"/>
    <col min="70" max="70" width="18" style="1" hidden="1" customWidth="1"/>
    <col min="71" max="71" width="27.1796875" style="1" hidden="1" customWidth="1"/>
    <col min="72" max="72" width="11.1796875" style="1" hidden="1" customWidth="1"/>
    <col min="73" max="73" width="10.1796875" style="1" hidden="1" customWidth="1"/>
    <col min="74" max="74" width="10.90625" style="1" hidden="1" customWidth="1"/>
    <col min="75" max="78" width="5.81640625" style="1" hidden="1" customWidth="1"/>
    <col min="79" max="79" width="9.1796875" style="1" hidden="1" customWidth="1"/>
    <col min="80" max="83" width="0" style="1" hidden="1" customWidth="1"/>
    <col min="84" max="16384" width="9.1796875" style="1"/>
  </cols>
  <sheetData>
    <row r="1" spans="2:74" ht="69" customHeight="1">
      <c r="B1" s="25"/>
      <c r="C1" s="378"/>
      <c r="D1" s="378"/>
      <c r="BR1" s="2"/>
      <c r="BS1" s="2" t="s">
        <v>25</v>
      </c>
      <c r="BT1" s="2" t="s">
        <v>4</v>
      </c>
      <c r="BU1" s="24" t="s">
        <v>1732</v>
      </c>
      <c r="BV1" s="24" t="s">
        <v>1738</v>
      </c>
    </row>
    <row r="2" spans="2:74" ht="17.149999999999999" customHeight="1" thickBot="1">
      <c r="B2" s="360" t="s">
        <v>1806</v>
      </c>
      <c r="C2" s="361"/>
      <c r="D2" s="361"/>
      <c r="E2" s="361"/>
      <c r="F2" s="362"/>
      <c r="J2" s="68" t="str">
        <f>IF(C13=0,"LT",C13)</f>
        <v>LT</v>
      </c>
      <c r="BR2" s="33" t="s">
        <v>1810</v>
      </c>
    </row>
    <row r="3" spans="2:74" ht="17.149999999999999" customHeight="1" thickBot="1">
      <c r="B3" s="2" t="s">
        <v>1800</v>
      </c>
      <c r="C3" s="531"/>
      <c r="D3" s="384"/>
      <c r="E3" s="384"/>
      <c r="F3" s="564"/>
      <c r="H3" s="63"/>
      <c r="T3" s="571" t="s">
        <v>3695</v>
      </c>
      <c r="U3" s="572"/>
      <c r="V3" s="572"/>
      <c r="W3" s="573"/>
      <c r="BR3" s="33" t="s">
        <v>1777</v>
      </c>
    </row>
    <row r="4" spans="2:74" ht="17.149999999999999" customHeight="1" thickBot="1">
      <c r="B4" s="347"/>
      <c r="C4" s="347"/>
      <c r="D4" s="347"/>
      <c r="E4" s="347"/>
      <c r="F4" s="347"/>
      <c r="K4" s="66" t="str">
        <f>IF(C12=0,"E=NL",C12)</f>
        <v>E=NL</v>
      </c>
      <c r="N4" s="67" t="str">
        <f>IF(D11=0,"C",D11)</f>
        <v>C</v>
      </c>
      <c r="V4" s="574"/>
      <c r="W4" s="575"/>
      <c r="BR4" s="33" t="s">
        <v>1778</v>
      </c>
    </row>
    <row r="5" spans="2:74" ht="17.149999999999999" customHeight="1" thickBot="1">
      <c r="B5" s="6" t="s">
        <v>1801</v>
      </c>
      <c r="C5" s="3"/>
      <c r="D5" s="3"/>
      <c r="E5" s="5">
        <f>F5</f>
        <v>0</v>
      </c>
      <c r="F5" s="34"/>
      <c r="BR5" s="33" t="s">
        <v>1779</v>
      </c>
      <c r="BT5" s="1" t="s">
        <v>3692</v>
      </c>
      <c r="BU5" s="1">
        <f>V7-(V4*2)-89</f>
        <v>-89</v>
      </c>
      <c r="BV5" s="1">
        <f>IF(BU5&lt;0,,BU5)</f>
        <v>0</v>
      </c>
    </row>
    <row r="6" spans="2:74" ht="17.149999999999999" customHeight="1" thickBot="1">
      <c r="B6" s="2" t="s">
        <v>1802</v>
      </c>
      <c r="C6" s="3"/>
      <c r="D6" s="3"/>
      <c r="E6" s="5">
        <f>F6</f>
        <v>0</v>
      </c>
      <c r="F6" s="35"/>
      <c r="T6" s="576" t="s">
        <v>3696</v>
      </c>
      <c r="U6" s="577"/>
      <c r="V6" s="577"/>
      <c r="W6" s="578"/>
      <c r="BR6" s="33" t="s">
        <v>1780</v>
      </c>
      <c r="BT6" s="1" t="s">
        <v>3697</v>
      </c>
      <c r="BU6" s="1">
        <f>V7-(V4*2)-89</f>
        <v>-89</v>
      </c>
      <c r="BV6" s="1">
        <f t="shared" ref="BV6:BV7" si="0">IF(BU6&lt;0,,BU6)</f>
        <v>0</v>
      </c>
    </row>
    <row r="7" spans="2:74" ht="17.149999999999999" customHeight="1" thickBot="1">
      <c r="B7" s="347"/>
      <c r="C7" s="347"/>
      <c r="D7" s="347"/>
      <c r="E7" s="347"/>
      <c r="F7" s="347"/>
      <c r="V7" s="579"/>
      <c r="W7" s="580"/>
      <c r="BR7" s="33" t="s">
        <v>1781</v>
      </c>
      <c r="BT7" s="1" t="s">
        <v>3698</v>
      </c>
      <c r="BU7" s="1">
        <f>V7-(V4*2)-93</f>
        <v>-93</v>
      </c>
      <c r="BV7" s="1">
        <f t="shared" si="0"/>
        <v>0</v>
      </c>
    </row>
    <row r="8" spans="2:74" ht="17.149999999999999" customHeight="1" thickBot="1">
      <c r="B8" s="29" t="s">
        <v>1824</v>
      </c>
      <c r="C8" s="53" t="s">
        <v>25</v>
      </c>
      <c r="D8" s="348" t="s">
        <v>4</v>
      </c>
      <c r="E8" s="348"/>
      <c r="F8" s="348"/>
      <c r="BR8" s="33" t="s">
        <v>1782</v>
      </c>
    </row>
    <row r="9" spans="2:74" ht="17.149999999999999" customHeight="1">
      <c r="B9" s="2" t="s">
        <v>8</v>
      </c>
      <c r="C9" s="13">
        <f>SUM(BS25)</f>
        <v>0</v>
      </c>
      <c r="D9" s="350">
        <f>SUM(BS26)</f>
        <v>0</v>
      </c>
      <c r="E9" s="350"/>
      <c r="F9" s="350"/>
      <c r="Q9" s="66" t="str">
        <f>IF(C11=0,"F",C11)</f>
        <v>F</v>
      </c>
      <c r="T9" s="506" t="s">
        <v>3692</v>
      </c>
      <c r="U9" s="507"/>
      <c r="V9" s="507"/>
      <c r="W9" s="508"/>
      <c r="X9" s="569" t="s">
        <v>3693</v>
      </c>
      <c r="Y9" s="507"/>
      <c r="Z9" s="507"/>
      <c r="AA9" s="508"/>
      <c r="AB9" s="507" t="s">
        <v>3694</v>
      </c>
      <c r="AC9" s="507"/>
      <c r="AD9" s="507"/>
      <c r="AE9" s="508"/>
      <c r="BR9" s="33" t="s">
        <v>1783</v>
      </c>
    </row>
    <row r="10" spans="2:74" ht="17.149999999999999" customHeight="1">
      <c r="B10" s="2" t="s">
        <v>1803</v>
      </c>
      <c r="C10" s="13">
        <f>SUM(BS27)</f>
        <v>0</v>
      </c>
      <c r="D10" s="350">
        <f>SUM(BS26)</f>
        <v>0</v>
      </c>
      <c r="E10" s="350"/>
      <c r="F10" s="350"/>
      <c r="H10" s="67" t="str">
        <f>IF(F6=0,"F",F6)</f>
        <v>F</v>
      </c>
      <c r="T10" s="509" t="str">
        <f>IF(BV5=0,"L=LB-89 мм",BV5)</f>
        <v>L=LB-89 мм</v>
      </c>
      <c r="U10" s="350"/>
      <c r="V10" s="350"/>
      <c r="W10" s="512"/>
      <c r="X10" s="393" t="str">
        <f>IF(BV6=0,"L=LB-89 мм",BV6)</f>
        <v>L=LB-89 мм</v>
      </c>
      <c r="Y10" s="350"/>
      <c r="Z10" s="350"/>
      <c r="AA10" s="512"/>
      <c r="AB10" s="350" t="str">
        <f>IF(BV7=0,"L=LB-93 мм",BV7)</f>
        <v>L=LB-93 мм</v>
      </c>
      <c r="AC10" s="350"/>
      <c r="AD10" s="350"/>
      <c r="AE10" s="512"/>
      <c r="BR10" s="33">
        <v>1</v>
      </c>
    </row>
    <row r="11" spans="2:74" ht="17.149999999999999" customHeight="1" thickBot="1">
      <c r="B11" s="2" t="s">
        <v>1804</v>
      </c>
      <c r="C11" s="13">
        <f>SUM(BS27)</f>
        <v>0</v>
      </c>
      <c r="D11" s="350">
        <f>SUM(BS26)</f>
        <v>0</v>
      </c>
      <c r="E11" s="350"/>
      <c r="F11" s="350"/>
      <c r="T11" s="510"/>
      <c r="U11" s="511"/>
      <c r="V11" s="511"/>
      <c r="W11" s="513"/>
      <c r="X11" s="566"/>
      <c r="Y11" s="511"/>
      <c r="Z11" s="511"/>
      <c r="AA11" s="513"/>
      <c r="AB11" s="511"/>
      <c r="AC11" s="511"/>
      <c r="AD11" s="511"/>
      <c r="AE11" s="513"/>
    </row>
    <row r="12" spans="2:74" ht="17.149999999999999" customHeight="1">
      <c r="B12" s="2" t="s">
        <v>1805</v>
      </c>
      <c r="C12" s="13">
        <f>VLOOKUP(BR10,BR13:BS20,2,0)</f>
        <v>0</v>
      </c>
      <c r="D12" s="350">
        <f>F6</f>
        <v>0</v>
      </c>
      <c r="E12" s="350"/>
      <c r="F12" s="350"/>
    </row>
    <row r="13" spans="2:74" ht="17.149999999999999" customHeight="1">
      <c r="B13" s="2" t="s">
        <v>1880</v>
      </c>
      <c r="C13" s="391">
        <f>SUM(BU64)</f>
        <v>0</v>
      </c>
      <c r="D13" s="392"/>
      <c r="E13" s="392"/>
      <c r="F13" s="393"/>
      <c r="BR13" s="2">
        <v>1</v>
      </c>
      <c r="BS13" s="2">
        <v>0</v>
      </c>
    </row>
    <row r="14" spans="2:74" ht="17.149999999999999" customHeight="1">
      <c r="K14" s="64" t="str">
        <f>IF(D9=0,"B",D9)</f>
        <v>B</v>
      </c>
      <c r="N14" s="65" t="str">
        <f>IF(C9=0,"A",C9)</f>
        <v>A</v>
      </c>
      <c r="BR14" s="2">
        <v>2</v>
      </c>
      <c r="BS14" s="2">
        <v>250</v>
      </c>
    </row>
    <row r="15" spans="2:74" ht="17.149999999999999" customHeight="1">
      <c r="B15" s="360" t="s">
        <v>1843</v>
      </c>
      <c r="C15" s="361"/>
      <c r="D15" s="361"/>
      <c r="E15" s="361"/>
      <c r="F15" s="362"/>
      <c r="BR15" s="2">
        <v>3</v>
      </c>
      <c r="BS15" s="2">
        <v>300</v>
      </c>
    </row>
    <row r="16" spans="2:74" ht="17.149999999999999" customHeight="1">
      <c r="B16" s="2" t="s">
        <v>1800</v>
      </c>
      <c r="C16" s="531"/>
      <c r="D16" s="384"/>
      <c r="E16" s="384"/>
      <c r="F16" s="564"/>
      <c r="BR16" s="2">
        <v>4</v>
      </c>
      <c r="BS16" s="2">
        <v>350</v>
      </c>
    </row>
    <row r="17" spans="2:71" ht="17.149999999999999" customHeight="1">
      <c r="B17" s="347"/>
      <c r="C17" s="347"/>
      <c r="D17" s="347"/>
      <c r="E17" s="347"/>
      <c r="F17" s="347"/>
      <c r="BR17" s="2">
        <v>5</v>
      </c>
      <c r="BS17" s="2">
        <v>400</v>
      </c>
    </row>
    <row r="18" spans="2:71" ht="17.149999999999999" customHeight="1">
      <c r="B18" s="6" t="s">
        <v>1801</v>
      </c>
      <c r="C18" s="3"/>
      <c r="D18" s="3"/>
      <c r="E18" s="5">
        <f>F18</f>
        <v>0</v>
      </c>
      <c r="F18" s="34"/>
      <c r="J18" s="68" t="str">
        <f>IF(C26=0,"LT",C26)</f>
        <v>LT</v>
      </c>
      <c r="BR18" s="2">
        <v>6</v>
      </c>
      <c r="BS18" s="2">
        <v>450</v>
      </c>
    </row>
    <row r="19" spans="2:71" ht="17.149999999999999" customHeight="1">
      <c r="B19" s="2" t="s">
        <v>1802</v>
      </c>
      <c r="C19" s="3"/>
      <c r="D19" s="3"/>
      <c r="E19" s="5">
        <f>F19</f>
        <v>0</v>
      </c>
      <c r="F19" s="35"/>
      <c r="N19" s="65" t="str">
        <f>IF(D24=0,"C",D24)</f>
        <v>C</v>
      </c>
      <c r="BR19" s="2">
        <v>7</v>
      </c>
      <c r="BS19" s="2">
        <v>500</v>
      </c>
    </row>
    <row r="20" spans="2:71" ht="17.149999999999999" customHeight="1">
      <c r="B20" s="347"/>
      <c r="C20" s="347"/>
      <c r="D20" s="347"/>
      <c r="E20" s="347"/>
      <c r="F20" s="347"/>
      <c r="J20" s="67" t="str">
        <f>IF(C25=0,"E=NL",C25)</f>
        <v>E=NL</v>
      </c>
      <c r="BR20" s="2">
        <v>8</v>
      </c>
      <c r="BS20" s="2">
        <v>550</v>
      </c>
    </row>
    <row r="21" spans="2:71" ht="17.149999999999999" customHeight="1">
      <c r="B21" s="29" t="s">
        <v>1824</v>
      </c>
      <c r="C21" s="62" t="s">
        <v>25</v>
      </c>
      <c r="D21" s="348" t="s">
        <v>4</v>
      </c>
      <c r="E21" s="348"/>
      <c r="F21" s="348"/>
      <c r="BR21" s="2"/>
      <c r="BS21" s="2"/>
    </row>
    <row r="22" spans="2:71" ht="17.149999999999999" customHeight="1">
      <c r="B22" s="2" t="s">
        <v>8</v>
      </c>
      <c r="C22" s="13">
        <f>SUM(BS32)</f>
        <v>0</v>
      </c>
      <c r="D22" s="350">
        <f>SUM(BS33)</f>
        <v>0</v>
      </c>
      <c r="E22" s="350"/>
      <c r="F22" s="350"/>
      <c r="BR22" s="2"/>
      <c r="BS22" s="2"/>
    </row>
    <row r="23" spans="2:71" ht="17.149999999999999" customHeight="1">
      <c r="B23" s="2" t="s">
        <v>1803</v>
      </c>
      <c r="C23" s="13">
        <f>SUM(BS34)</f>
        <v>0</v>
      </c>
      <c r="D23" s="350">
        <f>SUM(BS35)</f>
        <v>0</v>
      </c>
      <c r="E23" s="350"/>
      <c r="F23" s="350"/>
    </row>
    <row r="24" spans="2:71" ht="17.149999999999999" customHeight="1">
      <c r="B24" s="2" t="s">
        <v>1804</v>
      </c>
      <c r="C24" s="13">
        <f>SUM(BS34)</f>
        <v>0</v>
      </c>
      <c r="D24" s="350">
        <f>SUM(BS35)</f>
        <v>0</v>
      </c>
      <c r="E24" s="350"/>
      <c r="F24" s="350"/>
      <c r="Q24" s="66" t="str">
        <f>IF(C24=0,"F",C24)</f>
        <v>F</v>
      </c>
      <c r="BR24" s="2" t="s">
        <v>8</v>
      </c>
      <c r="BS24" s="2"/>
    </row>
    <row r="25" spans="2:71" ht="17.149999999999999" customHeight="1">
      <c r="B25" s="2" t="s">
        <v>1805</v>
      </c>
      <c r="C25" s="13">
        <f>VLOOKUP(BR45,BR47:BS54,2,0)</f>
        <v>0</v>
      </c>
      <c r="D25" s="350">
        <f>F19</f>
        <v>0</v>
      </c>
      <c r="E25" s="350"/>
      <c r="F25" s="350"/>
      <c r="H25" s="67" t="str">
        <f>IF(C25=0,"F",C25)</f>
        <v>F</v>
      </c>
      <c r="BR25" s="14">
        <f>C12-32</f>
        <v>-32</v>
      </c>
      <c r="BS25" s="2">
        <f>IF(BR25&lt;20,,BR25)</f>
        <v>0</v>
      </c>
    </row>
    <row r="26" spans="2:71" ht="17.149999999999999" customHeight="1">
      <c r="B26" s="2" t="s">
        <v>1829</v>
      </c>
      <c r="C26" s="391">
        <f>SUM(BR64)</f>
        <v>0</v>
      </c>
      <c r="D26" s="392"/>
      <c r="E26" s="392"/>
      <c r="F26" s="393"/>
      <c r="BR26" s="4">
        <f>F5-16*2-20*2</f>
        <v>-72</v>
      </c>
      <c r="BS26" s="2">
        <f>IF(BR26&lt;20,,BR26)</f>
        <v>0</v>
      </c>
    </row>
    <row r="27" spans="2:71">
      <c r="BR27" s="14">
        <f>F6-12</f>
        <v>-12</v>
      </c>
      <c r="BS27" s="2">
        <f>IF(BR27&lt;20,,BR27)</f>
        <v>0</v>
      </c>
    </row>
    <row r="28" spans="2:71">
      <c r="BR28" s="2"/>
      <c r="BS28" s="2"/>
    </row>
    <row r="29" spans="2:71">
      <c r="N29" s="68" t="str">
        <f>IF(C22=0,"A",C22)</f>
        <v>A</v>
      </c>
    </row>
    <row r="30" spans="2:71">
      <c r="J30" s="71" t="str">
        <f>IF(D22=0,"B",D22)</f>
        <v>B</v>
      </c>
    </row>
    <row r="31" spans="2:71">
      <c r="BR31" s="2" t="s">
        <v>8</v>
      </c>
      <c r="BS31" s="2"/>
    </row>
    <row r="32" spans="2:71">
      <c r="BR32" s="14">
        <f>C25-1</f>
        <v>-1</v>
      </c>
      <c r="BS32" s="2">
        <f>IF(BR32&lt;20,,BR32)</f>
        <v>0</v>
      </c>
    </row>
    <row r="33" spans="70:71">
      <c r="BR33" s="2">
        <f>F18-16*2-20*2+10</f>
        <v>-62</v>
      </c>
      <c r="BS33" s="2">
        <f>IF(BR33&lt;20,,BR33)</f>
        <v>0</v>
      </c>
    </row>
    <row r="34" spans="70:71">
      <c r="BR34" s="14">
        <f>F19-12-4</f>
        <v>-16</v>
      </c>
      <c r="BS34" s="2">
        <f>IF(BR34&lt;20,,BR34)</f>
        <v>0</v>
      </c>
    </row>
    <row r="35" spans="70:71">
      <c r="BR35" s="2">
        <f>F18-16*2-20*2</f>
        <v>-72</v>
      </c>
      <c r="BS35" s="2">
        <f>IF(BR35&lt;20,,BR35)</f>
        <v>0</v>
      </c>
    </row>
    <row r="37" spans="70:71">
      <c r="BR37" s="33" t="s">
        <v>1810</v>
      </c>
    </row>
    <row r="38" spans="70:71">
      <c r="BR38" s="33" t="s">
        <v>1777</v>
      </c>
    </row>
    <row r="39" spans="70:71">
      <c r="BR39" s="33" t="s">
        <v>1778</v>
      </c>
    </row>
    <row r="40" spans="70:71">
      <c r="BR40" s="33" t="s">
        <v>1779</v>
      </c>
    </row>
    <row r="41" spans="70:71">
      <c r="BR41" s="33" t="s">
        <v>1780</v>
      </c>
    </row>
    <row r="42" spans="70:71">
      <c r="BR42" s="33" t="s">
        <v>1781</v>
      </c>
    </row>
    <row r="43" spans="70:71">
      <c r="BR43" s="33" t="s">
        <v>1782</v>
      </c>
    </row>
    <row r="44" spans="70:71">
      <c r="BR44" s="33" t="s">
        <v>1783</v>
      </c>
    </row>
    <row r="45" spans="70:71">
      <c r="BR45" s="46">
        <v>1</v>
      </c>
    </row>
    <row r="47" spans="70:71">
      <c r="BR47" s="2">
        <v>1</v>
      </c>
      <c r="BS47" s="2">
        <v>0</v>
      </c>
    </row>
    <row r="48" spans="70:71">
      <c r="BR48" s="2">
        <v>2</v>
      </c>
      <c r="BS48" s="2">
        <v>250</v>
      </c>
    </row>
    <row r="49" spans="70:74">
      <c r="BR49" s="2">
        <v>3</v>
      </c>
      <c r="BS49" s="2">
        <v>300</v>
      </c>
    </row>
    <row r="50" spans="70:74">
      <c r="BR50" s="2">
        <v>4</v>
      </c>
      <c r="BS50" s="2">
        <v>350</v>
      </c>
    </row>
    <row r="51" spans="70:74">
      <c r="BR51" s="2">
        <v>5</v>
      </c>
      <c r="BS51" s="2">
        <v>400</v>
      </c>
    </row>
    <row r="52" spans="70:74">
      <c r="BR52" s="2">
        <v>6</v>
      </c>
      <c r="BS52" s="2">
        <v>450</v>
      </c>
    </row>
    <row r="53" spans="70:74">
      <c r="BR53" s="2">
        <v>7</v>
      </c>
      <c r="BS53" s="2">
        <v>500</v>
      </c>
    </row>
    <row r="54" spans="70:74">
      <c r="BR54" s="2">
        <v>8</v>
      </c>
      <c r="BS54" s="2">
        <v>550</v>
      </c>
    </row>
    <row r="55" spans="70:74">
      <c r="BR55" s="3"/>
      <c r="BS55" s="3"/>
    </row>
    <row r="56" spans="70:74">
      <c r="BR56" s="2">
        <v>1</v>
      </c>
      <c r="BS56" s="2">
        <v>0</v>
      </c>
      <c r="BU56" s="2">
        <v>1</v>
      </c>
      <c r="BV56" s="2">
        <v>0</v>
      </c>
    </row>
    <row r="57" spans="70:74">
      <c r="BR57" s="2">
        <v>2</v>
      </c>
      <c r="BS57" s="2">
        <v>263</v>
      </c>
      <c r="BU57" s="2">
        <v>2</v>
      </c>
      <c r="BV57" s="2">
        <v>263</v>
      </c>
    </row>
    <row r="58" spans="70:74">
      <c r="BR58" s="2">
        <v>3</v>
      </c>
      <c r="BS58" s="2">
        <v>313</v>
      </c>
      <c r="BU58" s="2">
        <v>3</v>
      </c>
      <c r="BV58" s="2">
        <v>313</v>
      </c>
    </row>
    <row r="59" spans="70:74">
      <c r="BR59" s="2">
        <v>4</v>
      </c>
      <c r="BS59" s="2">
        <v>363</v>
      </c>
      <c r="BU59" s="2">
        <v>4</v>
      </c>
      <c r="BV59" s="2">
        <v>363</v>
      </c>
    </row>
    <row r="60" spans="70:74">
      <c r="BR60" s="2">
        <v>5</v>
      </c>
      <c r="BS60" s="2">
        <v>413</v>
      </c>
      <c r="BU60" s="2">
        <v>5</v>
      </c>
      <c r="BV60" s="2">
        <v>413</v>
      </c>
    </row>
    <row r="61" spans="70:74">
      <c r="BR61" s="2">
        <v>6</v>
      </c>
      <c r="BS61" s="2">
        <v>463</v>
      </c>
      <c r="BU61" s="2">
        <v>6</v>
      </c>
      <c r="BV61" s="2">
        <v>463</v>
      </c>
    </row>
    <row r="62" spans="70:74">
      <c r="BR62" s="2">
        <v>7</v>
      </c>
      <c r="BS62" s="2">
        <v>513</v>
      </c>
      <c r="BU62" s="2">
        <v>7</v>
      </c>
      <c r="BV62" s="2">
        <v>513</v>
      </c>
    </row>
    <row r="63" spans="70:74">
      <c r="BR63" s="2">
        <v>8</v>
      </c>
      <c r="BS63" s="2">
        <v>563</v>
      </c>
      <c r="BU63" s="2">
        <v>8</v>
      </c>
      <c r="BV63" s="2">
        <v>563</v>
      </c>
    </row>
    <row r="64" spans="70:74">
      <c r="BR64" s="26">
        <f>VLOOKUP(BR45,BR56:BS63,2,0)</f>
        <v>0</v>
      </c>
      <c r="BU64" s="26">
        <f>VLOOKUP(BR10,BU56:BV63,2,0)</f>
        <v>0</v>
      </c>
    </row>
  </sheetData>
  <sheetProtection algorithmName="SHA-512" hashValue="I+zytCK08S2LeuRYhs5Bn+leq3Yh7YAsrqCtJpT4pOXatAxoRQcUWXUErRiVirS47x7DJ5RU3VUxXg9sQkXT/w==" saltValue="3BNas7pa5gFf4/z+ANhnFQ==" spinCount="100000" sheet="1" objects="1" scenarios="1"/>
  <mergeCells count="31">
    <mergeCell ref="C1:D1"/>
    <mergeCell ref="B2:F2"/>
    <mergeCell ref="C3:F3"/>
    <mergeCell ref="B4:F4"/>
    <mergeCell ref="B7:F7"/>
    <mergeCell ref="D8:F8"/>
    <mergeCell ref="C26:F26"/>
    <mergeCell ref="D21:F21"/>
    <mergeCell ref="D22:F22"/>
    <mergeCell ref="D23:F23"/>
    <mergeCell ref="D24:F24"/>
    <mergeCell ref="D25:F25"/>
    <mergeCell ref="B15:F15"/>
    <mergeCell ref="C16:F16"/>
    <mergeCell ref="B17:F17"/>
    <mergeCell ref="B20:F20"/>
    <mergeCell ref="D9:F9"/>
    <mergeCell ref="D10:F10"/>
    <mergeCell ref="D11:F11"/>
    <mergeCell ref="D12:F12"/>
    <mergeCell ref="C13:F13"/>
    <mergeCell ref="X9:AA9"/>
    <mergeCell ref="T10:W11"/>
    <mergeCell ref="X10:AA11"/>
    <mergeCell ref="AB9:AE9"/>
    <mergeCell ref="AB10:AE11"/>
    <mergeCell ref="T3:W3"/>
    <mergeCell ref="V4:W4"/>
    <mergeCell ref="T6:W6"/>
    <mergeCell ref="V7:W7"/>
    <mergeCell ref="T9:W9"/>
  </mergeCells>
  <conditionalFormatting sqref="F5:F6 F18:F19">
    <cfRule type="containsBlanks" dxfId="9" priority="8">
      <formula>LEN(TRIM(F5))=0</formula>
    </cfRule>
  </conditionalFormatting>
  <conditionalFormatting sqref="E5:E6 E18:E19">
    <cfRule type="cellIs" dxfId="8" priority="6" operator="greaterThan">
      <formula>0</formula>
    </cfRule>
    <cfRule type="cellIs" dxfId="7" priority="7" operator="equal">
      <formula>0</formula>
    </cfRule>
  </conditionalFormatting>
  <conditionalFormatting sqref="V7:W7">
    <cfRule type="containsBlanks" dxfId="6" priority="2">
      <formula>LEN(TRIM(V7))=0</formula>
    </cfRule>
  </conditionalFormatting>
  <conditionalFormatting sqref="V4:W4">
    <cfRule type="containsBlanks" dxfId="5" priority="1">
      <formula>LEN(TRIM(V4))=0</formula>
    </cfRule>
  </conditionalFormatting>
  <dataValidations count="1">
    <dataValidation errorStyle="information" allowBlank="1" showInputMessage="1" errorTitle="Внимание!" error="Толщина дверей не должна быть меньше 14 мм и не должна превышать 40 мм" sqref="F6 F19" xr:uid="{00000000-0002-0000-0500-000000000000}"/>
  </dataValidations>
  <pageMargins left="0.7" right="0.7" top="0.75" bottom="0.75" header="0.3" footer="0.3"/>
  <pageSetup paperSize="9" orientation="portrait" r:id="rId1"/>
  <ignoredErrors>
    <ignoredError sqref="C10 C23:D23" formula="1"/>
  </ignoredError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9217" r:id="rId4" name="Drop Down 1">
              <controlPr defaultSize="0" autoLine="0" autoPict="0">
                <anchor moveWithCells="1">
                  <from>
                    <xdr:col>2</xdr:col>
                    <xdr:colOff>0</xdr:colOff>
                    <xdr:row>2</xdr:row>
                    <xdr:rowOff>0</xdr:rowOff>
                  </from>
                  <to>
                    <xdr:col>6</xdr:col>
                    <xdr:colOff>0</xdr:colOff>
                    <xdr:row>3</xdr:row>
                    <xdr:rowOff>6350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1" r:id="rId5" name="Drop Down 5">
              <controlPr defaultSize="0" autoLine="0" autoPict="0">
                <anchor moveWithCells="1">
                  <from>
                    <xdr:col>2</xdr:col>
                    <xdr:colOff>12700</xdr:colOff>
                    <xdr:row>14</xdr:row>
                    <xdr:rowOff>215900</xdr:rowOff>
                  </from>
                  <to>
                    <xdr:col>5</xdr:col>
                    <xdr:colOff>908050</xdr:colOff>
                    <xdr:row>15</xdr:row>
                    <xdr:rowOff>196850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Лист9">
    <tabColor rgb="FF002060"/>
  </sheetPr>
  <dimension ref="A1:V15"/>
  <sheetViews>
    <sheetView showRowColHeaders="0" zoomScale="80" zoomScaleNormal="80" workbookViewId="0">
      <selection activeCell="I23" sqref="I23"/>
    </sheetView>
  </sheetViews>
  <sheetFormatPr defaultColWidth="9.1796875" defaultRowHeight="14.5"/>
  <cols>
    <col min="1" max="1" width="1.1796875" style="1" customWidth="1"/>
    <col min="2" max="2" width="29.1796875" style="1" customWidth="1"/>
    <col min="3" max="3" width="12.1796875" style="1" customWidth="1"/>
    <col min="4" max="4" width="11.81640625" style="1" customWidth="1"/>
    <col min="5" max="5" width="10.81640625" style="1" bestFit="1" customWidth="1"/>
    <col min="6" max="6" width="9.1796875" style="1"/>
    <col min="7" max="7" width="13" style="1" customWidth="1"/>
    <col min="8" max="9" width="9.1796875" style="1"/>
    <col min="10" max="10" width="0" style="1" hidden="1" customWidth="1"/>
    <col min="11" max="20" width="9.1796875" style="1"/>
    <col min="21" max="22" width="0" style="1" hidden="1" customWidth="1"/>
    <col min="23" max="16384" width="9.1796875" style="1"/>
  </cols>
  <sheetData>
    <row r="1" spans="1:22" s="38" customFormat="1" ht="69" customHeight="1">
      <c r="A1" s="1"/>
      <c r="B1" s="25"/>
      <c r="C1" s="359"/>
      <c r="D1" s="359"/>
      <c r="U1" s="38">
        <v>10</v>
      </c>
      <c r="V1" s="38">
        <v>35</v>
      </c>
    </row>
    <row r="2" spans="1:22" ht="17.149999999999999" customHeight="1">
      <c r="B2" s="21" t="s">
        <v>1831</v>
      </c>
      <c r="C2" s="21" t="s">
        <v>1840</v>
      </c>
      <c r="D2" s="21" t="s">
        <v>25</v>
      </c>
      <c r="E2" s="21" t="s">
        <v>4</v>
      </c>
      <c r="F2" s="21" t="s">
        <v>34</v>
      </c>
      <c r="G2" s="21" t="s">
        <v>1832</v>
      </c>
    </row>
    <row r="3" spans="1:22" ht="17.149999999999999" customHeight="1">
      <c r="B3" s="2" t="s">
        <v>2</v>
      </c>
      <c r="C3" s="48"/>
      <c r="D3" s="49"/>
      <c r="E3" s="49"/>
      <c r="F3" s="49"/>
      <c r="G3" s="30">
        <f>C3*D3*E3*F3*J3/1000000000</f>
        <v>0</v>
      </c>
      <c r="J3" s="1">
        <v>700</v>
      </c>
    </row>
    <row r="4" spans="1:22" ht="17.149999999999999" customHeight="1">
      <c r="B4" s="2" t="s">
        <v>1</v>
      </c>
      <c r="C4" s="48"/>
      <c r="D4" s="49"/>
      <c r="E4" s="49"/>
      <c r="F4" s="49"/>
      <c r="G4" s="30">
        <f>C4*D4*E4*F4*J4/1000000000</f>
        <v>0</v>
      </c>
      <c r="J4" s="1">
        <v>900</v>
      </c>
    </row>
    <row r="5" spans="1:22" ht="17.149999999999999" customHeight="1">
      <c r="B5" s="2" t="s">
        <v>1833</v>
      </c>
      <c r="C5" s="48"/>
      <c r="D5" s="49"/>
      <c r="E5" s="49"/>
      <c r="F5" s="49"/>
      <c r="G5" s="30">
        <f t="shared" ref="G5:G12" si="0">C5*D5*E5*F5*J5/1000000000</f>
        <v>0</v>
      </c>
      <c r="J5" s="1">
        <v>2700</v>
      </c>
    </row>
    <row r="6" spans="1:22" ht="17.149999999999999" customHeight="1">
      <c r="B6" s="2" t="s">
        <v>1836</v>
      </c>
      <c r="C6" s="48"/>
      <c r="D6" s="49"/>
      <c r="E6" s="49"/>
      <c r="F6" s="49"/>
      <c r="G6" s="30">
        <f t="shared" si="0"/>
        <v>0</v>
      </c>
      <c r="J6" s="1">
        <v>1200</v>
      </c>
    </row>
    <row r="7" spans="1:22" ht="17.149999999999999" customHeight="1">
      <c r="B7" s="2" t="s">
        <v>1837</v>
      </c>
      <c r="C7" s="48"/>
      <c r="D7" s="49"/>
      <c r="E7" s="49"/>
      <c r="F7" s="49"/>
      <c r="G7" s="30">
        <f t="shared" si="0"/>
        <v>0</v>
      </c>
      <c r="J7" s="1">
        <v>2600</v>
      </c>
    </row>
    <row r="8" spans="1:22" ht="17.149999999999999" customHeight="1">
      <c r="B8" s="2" t="s">
        <v>1834</v>
      </c>
      <c r="C8" s="48"/>
      <c r="D8" s="49"/>
      <c r="E8" s="49"/>
      <c r="F8" s="49"/>
      <c r="G8" s="30">
        <f t="shared" si="0"/>
        <v>0</v>
      </c>
      <c r="J8" s="1">
        <v>11300</v>
      </c>
    </row>
    <row r="9" spans="1:22" ht="17.149999999999999" customHeight="1">
      <c r="B9" s="2" t="s">
        <v>1835</v>
      </c>
      <c r="C9" s="48"/>
      <c r="D9" s="49"/>
      <c r="E9" s="49"/>
      <c r="F9" s="49"/>
      <c r="G9" s="30">
        <f t="shared" si="0"/>
        <v>0</v>
      </c>
      <c r="J9" s="1">
        <v>7800</v>
      </c>
    </row>
    <row r="10" spans="1:22" ht="17.149999999999999" customHeight="1">
      <c r="B10" s="2" t="s">
        <v>1838</v>
      </c>
      <c r="C10" s="48"/>
      <c r="D10" s="49"/>
      <c r="E10" s="49"/>
      <c r="F10" s="49"/>
      <c r="G10" s="30">
        <f t="shared" si="0"/>
        <v>0</v>
      </c>
      <c r="J10" s="1">
        <v>2800</v>
      </c>
    </row>
    <row r="11" spans="1:22" ht="17.149999999999999" customHeight="1">
      <c r="B11" s="2" t="s">
        <v>1878</v>
      </c>
      <c r="C11" s="48"/>
      <c r="D11" s="49"/>
      <c r="E11" s="49"/>
      <c r="F11" s="49"/>
      <c r="G11" s="30">
        <f t="shared" si="0"/>
        <v>0</v>
      </c>
      <c r="J11" s="1">
        <v>1000</v>
      </c>
    </row>
    <row r="12" spans="1:22" ht="17.149999999999999" customHeight="1">
      <c r="B12" s="2" t="s">
        <v>1839</v>
      </c>
      <c r="C12" s="48"/>
      <c r="D12" s="49"/>
      <c r="E12" s="49"/>
      <c r="F12" s="49"/>
      <c r="G12" s="30">
        <f t="shared" si="0"/>
        <v>0</v>
      </c>
      <c r="J12" s="1">
        <v>120</v>
      </c>
    </row>
    <row r="13" spans="1:22" ht="17.149999999999999" customHeight="1">
      <c r="F13" s="32" t="s">
        <v>1725</v>
      </c>
      <c r="G13" s="31">
        <f>SUM(G3:G12)</f>
        <v>0</v>
      </c>
    </row>
    <row r="14" spans="1:22" ht="17.149999999999999" customHeight="1"/>
    <row r="15" spans="1:22" ht="17.149999999999999" customHeight="1"/>
  </sheetData>
  <sheetProtection algorithmName="SHA-512" hashValue="J9FDd0DmpdRC1OdWuARwEoJ68PJM2iEeX83bNxd44CjZ3l2+F6eRzEm7D/Q50r7sbSP1tDErQFj+emdbnu3U4w==" saltValue="Wl6QCFRVohYzDwwd79f1Fg==" spinCount="100000" sheet="1" objects="1" scenarios="1"/>
  <mergeCells count="1">
    <mergeCell ref="C1:D1"/>
  </mergeCells>
  <conditionalFormatting sqref="C4:C12">
    <cfRule type="containsBlanks" dxfId="4" priority="5">
      <formula>LEN(TRIM(C4))=0</formula>
    </cfRule>
  </conditionalFormatting>
  <conditionalFormatting sqref="C3">
    <cfRule type="containsBlanks" dxfId="3" priority="4">
      <formula>LEN(TRIM(C3))=0</formula>
    </cfRule>
  </conditionalFormatting>
  <conditionalFormatting sqref="D3:D12">
    <cfRule type="containsBlanks" dxfId="2" priority="3">
      <formula>LEN(TRIM(D3))=0</formula>
    </cfRule>
  </conditionalFormatting>
  <conditionalFormatting sqref="E3:E12">
    <cfRule type="containsBlanks" dxfId="1" priority="2">
      <formula>LEN(TRIM(E3))=0</formula>
    </cfRule>
  </conditionalFormatting>
  <conditionalFormatting sqref="F3:F12">
    <cfRule type="containsBlanks" dxfId="0" priority="1">
      <formula>LEN(TRIM(F3))=0</formula>
    </cfRule>
  </conditionalFormatting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BC1E35-34A9-4406-96BF-D8C663EBDDAE}">
  <sheetPr codeName="Лист1"/>
  <dimension ref="A1:AH70"/>
  <sheetViews>
    <sheetView showRowColHeaders="0" zoomScale="40" zoomScaleNormal="40" workbookViewId="0"/>
  </sheetViews>
  <sheetFormatPr defaultColWidth="9.1796875" defaultRowHeight="14.5"/>
  <cols>
    <col min="1" max="1" width="2.1796875" style="279" customWidth="1"/>
    <col min="2" max="3" width="9.1796875" style="279"/>
    <col min="4" max="7" width="9.1796875" style="279" customWidth="1"/>
    <col min="8" max="8" width="29.54296875" style="279" customWidth="1"/>
    <col min="9" max="9" width="15" style="279" customWidth="1"/>
    <col min="10" max="10" width="9" style="279" customWidth="1"/>
    <col min="11" max="11" width="9.1796875" style="279"/>
    <col min="12" max="12" width="10.453125" style="279" customWidth="1"/>
    <col min="13" max="19" width="9.1796875" style="279"/>
    <col min="20" max="20" width="7" style="279" customWidth="1"/>
    <col min="21" max="21" width="17.7265625" style="279" customWidth="1"/>
    <col min="22" max="22" width="16.453125" style="279" customWidth="1"/>
    <col min="23" max="24" width="9.1796875" style="279"/>
    <col min="25" max="25" width="72.54296875" style="279" customWidth="1"/>
    <col min="26" max="26" width="25.08984375" style="279" customWidth="1"/>
    <col min="27" max="27" width="8.1796875" style="279" customWidth="1"/>
    <col min="28" max="28" width="9.26953125" style="279" customWidth="1"/>
    <col min="29" max="16384" width="9.1796875" style="279"/>
  </cols>
  <sheetData>
    <row r="1" spans="1:34">
      <c r="A1" s="278"/>
    </row>
    <row r="2" spans="1:34" ht="26.25" customHeight="1">
      <c r="Q2" s="310" t="s">
        <v>3703</v>
      </c>
      <c r="R2" s="310"/>
      <c r="S2" s="310"/>
      <c r="T2" s="310"/>
      <c r="U2" s="310"/>
      <c r="V2" s="310"/>
      <c r="W2" s="310"/>
      <c r="X2" s="310"/>
      <c r="Y2" s="310"/>
      <c r="Z2" s="280"/>
      <c r="AA2" s="308"/>
      <c r="AB2" s="308"/>
      <c r="AC2" s="308"/>
      <c r="AD2" s="313"/>
      <c r="AE2" s="313"/>
      <c r="AF2" s="314"/>
      <c r="AG2" s="314"/>
      <c r="AH2" s="314"/>
    </row>
    <row r="3" spans="1:34" ht="26.25" customHeight="1">
      <c r="Q3" s="312"/>
      <c r="R3" s="312"/>
      <c r="S3" s="312"/>
      <c r="T3" s="312"/>
      <c r="U3" s="312"/>
      <c r="V3" s="312"/>
      <c r="W3" s="312"/>
      <c r="X3" s="312"/>
      <c r="Y3" s="312"/>
      <c r="Z3" s="280"/>
      <c r="AA3" s="308"/>
      <c r="AB3" s="308"/>
      <c r="AC3" s="308"/>
      <c r="AD3" s="313"/>
      <c r="AE3" s="313"/>
      <c r="AF3" s="314"/>
      <c r="AG3" s="314"/>
      <c r="AH3" s="314"/>
    </row>
    <row r="4" spans="1:34" ht="26.25" customHeight="1">
      <c r="Q4" s="281"/>
      <c r="R4" s="281"/>
      <c r="S4" s="281"/>
      <c r="T4" s="281"/>
      <c r="U4" s="281"/>
      <c r="V4" s="281"/>
      <c r="W4" s="281"/>
      <c r="X4" s="281"/>
      <c r="Y4" s="281"/>
      <c r="AA4" s="308"/>
      <c r="AB4" s="313"/>
      <c r="AC4" s="313"/>
      <c r="AD4" s="313"/>
      <c r="AE4" s="313"/>
      <c r="AF4" s="315"/>
      <c r="AG4" s="315"/>
      <c r="AH4" s="315"/>
    </row>
    <row r="5" spans="1:34" ht="24" customHeight="1">
      <c r="AA5" s="308"/>
      <c r="AB5" s="313"/>
      <c r="AC5" s="313"/>
      <c r="AD5" s="313"/>
      <c r="AE5" s="313"/>
      <c r="AF5" s="315"/>
      <c r="AG5" s="315"/>
      <c r="AH5" s="315"/>
    </row>
    <row r="6" spans="1:34" ht="14.5" customHeight="1">
      <c r="AA6" s="308"/>
      <c r="AB6" s="308"/>
      <c r="AC6" s="313"/>
      <c r="AD6" s="313"/>
      <c r="AE6" s="313"/>
      <c r="AF6" s="316"/>
      <c r="AG6" s="316"/>
      <c r="AH6" s="316"/>
    </row>
    <row r="7" spans="1:34" ht="23.5" customHeight="1">
      <c r="AA7" s="317"/>
      <c r="AB7" s="317"/>
      <c r="AC7" s="313"/>
      <c r="AD7" s="313"/>
      <c r="AE7" s="313"/>
      <c r="AF7" s="316"/>
      <c r="AG7" s="316"/>
      <c r="AH7" s="316"/>
    </row>
    <row r="8" spans="1:34" ht="24" customHeight="1">
      <c r="AA8" s="308"/>
      <c r="AB8" s="308"/>
      <c r="AC8" s="313"/>
      <c r="AD8" s="313"/>
      <c r="AE8" s="313"/>
      <c r="AF8" s="316"/>
      <c r="AG8" s="316"/>
      <c r="AH8" s="316"/>
    </row>
    <row r="9" spans="1:34" s="282" customFormat="1" ht="15" customHeight="1"/>
    <row r="10" spans="1:34" s="282" customFormat="1" ht="15" customHeight="1"/>
    <row r="11" spans="1:34" s="282" customFormat="1" ht="15" customHeight="1">
      <c r="Q11" s="310"/>
      <c r="R11" s="319"/>
      <c r="S11" s="319"/>
      <c r="T11" s="319"/>
      <c r="U11" s="319"/>
      <c r="V11" s="319"/>
      <c r="W11" s="319"/>
      <c r="X11" s="319"/>
      <c r="Y11" s="319"/>
    </row>
    <row r="12" spans="1:34" s="282" customFormat="1" ht="15" customHeight="1">
      <c r="Q12" s="319"/>
      <c r="R12" s="319"/>
      <c r="S12" s="319"/>
      <c r="T12" s="319"/>
      <c r="U12" s="319"/>
      <c r="V12" s="319"/>
      <c r="W12" s="319"/>
      <c r="X12" s="319"/>
      <c r="Y12" s="319"/>
    </row>
    <row r="13" spans="1:34" s="282" customFormat="1" ht="15" customHeight="1">
      <c r="Q13" s="319"/>
      <c r="R13" s="319"/>
      <c r="S13" s="319"/>
      <c r="T13" s="319"/>
      <c r="U13" s="319"/>
      <c r="V13" s="319"/>
      <c r="W13" s="319"/>
      <c r="X13" s="319"/>
      <c r="Y13" s="319"/>
    </row>
    <row r="14" spans="1:34" s="282" customFormat="1" ht="15" customHeight="1"/>
    <row r="15" spans="1:34" s="282" customFormat="1" ht="15" customHeight="1"/>
    <row r="16" spans="1:34" s="282" customFormat="1" ht="15" customHeight="1"/>
    <row r="17" spans="17:25" s="282" customFormat="1" ht="15" customHeight="1"/>
    <row r="18" spans="17:25" s="282" customFormat="1" ht="15" customHeight="1"/>
    <row r="19" spans="17:25" s="282" customFormat="1" ht="15" customHeight="1">
      <c r="Q19" s="310"/>
      <c r="R19" s="311"/>
      <c r="S19" s="311"/>
      <c r="T19" s="311"/>
      <c r="U19" s="311"/>
      <c r="V19" s="311"/>
      <c r="W19" s="311"/>
      <c r="X19" s="311"/>
      <c r="Y19" s="311"/>
    </row>
    <row r="20" spans="17:25" s="282" customFormat="1" ht="15" customHeight="1">
      <c r="Q20" s="311"/>
      <c r="R20" s="311"/>
      <c r="S20" s="311"/>
      <c r="T20" s="311"/>
      <c r="U20" s="311"/>
      <c r="V20" s="311"/>
      <c r="W20" s="311"/>
      <c r="X20" s="311"/>
      <c r="Y20" s="311"/>
    </row>
    <row r="21" spans="17:25" s="282" customFormat="1" ht="15" customHeight="1">
      <c r="Q21" s="311"/>
      <c r="R21" s="311"/>
      <c r="S21" s="311"/>
      <c r="T21" s="311"/>
      <c r="U21" s="311"/>
      <c r="V21" s="311"/>
      <c r="W21" s="311"/>
      <c r="X21" s="311"/>
      <c r="Y21" s="311"/>
    </row>
    <row r="22" spans="17:25" s="282" customFormat="1" ht="15" customHeight="1"/>
    <row r="27" spans="17:25">
      <c r="Q27" s="310"/>
      <c r="R27" s="311"/>
      <c r="S27" s="311"/>
      <c r="T27" s="311"/>
      <c r="U27" s="311"/>
      <c r="V27" s="311"/>
      <c r="W27" s="311"/>
      <c r="X27" s="311"/>
      <c r="Y27" s="311"/>
    </row>
    <row r="28" spans="17:25">
      <c r="Q28" s="311"/>
      <c r="R28" s="311"/>
      <c r="S28" s="311"/>
      <c r="T28" s="311"/>
      <c r="U28" s="311"/>
      <c r="V28" s="311"/>
      <c r="W28" s="311"/>
      <c r="X28" s="311"/>
      <c r="Y28" s="311"/>
    </row>
    <row r="29" spans="17:25">
      <c r="Q29" s="311"/>
      <c r="R29" s="311"/>
      <c r="S29" s="311"/>
      <c r="T29" s="311"/>
      <c r="U29" s="311"/>
      <c r="V29" s="311"/>
      <c r="W29" s="311"/>
      <c r="X29" s="311"/>
      <c r="Y29" s="311"/>
    </row>
    <row r="35" spans="8:25">
      <c r="Q35" s="310"/>
      <c r="R35" s="311"/>
      <c r="S35" s="311"/>
      <c r="T35" s="311"/>
      <c r="U35" s="311"/>
      <c r="V35" s="311"/>
      <c r="W35" s="311"/>
      <c r="X35" s="311"/>
      <c r="Y35" s="311"/>
    </row>
    <row r="36" spans="8:25">
      <c r="Q36" s="311"/>
      <c r="R36" s="311"/>
      <c r="S36" s="311"/>
      <c r="T36" s="311"/>
      <c r="U36" s="311"/>
      <c r="V36" s="311"/>
      <c r="W36" s="311"/>
      <c r="X36" s="311"/>
      <c r="Y36" s="311"/>
    </row>
    <row r="37" spans="8:25">
      <c r="Q37" s="311"/>
      <c r="R37" s="311"/>
      <c r="S37" s="311"/>
      <c r="T37" s="311"/>
      <c r="U37" s="311"/>
      <c r="V37" s="311"/>
      <c r="W37" s="311"/>
      <c r="X37" s="311"/>
      <c r="Y37" s="311"/>
    </row>
    <row r="46" spans="8:25">
      <c r="H46" s="309" t="s">
        <v>4702</v>
      </c>
      <c r="I46" s="309"/>
      <c r="J46" s="309"/>
      <c r="K46" s="309"/>
      <c r="L46" s="309"/>
      <c r="M46" s="309"/>
      <c r="N46" s="309"/>
      <c r="O46" s="309"/>
      <c r="P46" s="309"/>
    </row>
    <row r="47" spans="8:25">
      <c r="H47" s="309"/>
      <c r="I47" s="309"/>
      <c r="J47" s="309"/>
      <c r="K47" s="309"/>
      <c r="L47" s="309"/>
      <c r="M47" s="309"/>
      <c r="N47" s="309"/>
      <c r="O47" s="309"/>
      <c r="P47" s="309"/>
    </row>
    <row r="48" spans="8:25">
      <c r="H48" s="309"/>
      <c r="I48" s="309"/>
      <c r="J48" s="309"/>
      <c r="K48" s="309"/>
      <c r="L48" s="309"/>
      <c r="M48" s="309"/>
      <c r="N48" s="309"/>
      <c r="O48" s="309"/>
      <c r="P48" s="309"/>
    </row>
    <row r="49" spans="8:25">
      <c r="H49" s="309"/>
      <c r="I49" s="309"/>
      <c r="J49" s="309"/>
      <c r="K49" s="309"/>
      <c r="L49" s="309"/>
      <c r="M49" s="309"/>
      <c r="N49" s="309"/>
      <c r="O49" s="309"/>
      <c r="P49" s="309"/>
    </row>
    <row r="50" spans="8:25">
      <c r="H50" s="309"/>
      <c r="I50" s="309"/>
      <c r="J50" s="309"/>
      <c r="K50" s="309"/>
      <c r="L50" s="309"/>
      <c r="M50" s="309"/>
      <c r="N50" s="309"/>
      <c r="O50" s="309"/>
      <c r="P50" s="309"/>
    </row>
    <row r="51" spans="8:25">
      <c r="H51" s="309"/>
      <c r="I51" s="309"/>
      <c r="J51" s="309"/>
      <c r="K51" s="309"/>
      <c r="L51" s="309"/>
      <c r="M51" s="309"/>
      <c r="N51" s="309"/>
      <c r="O51" s="309"/>
      <c r="P51" s="309"/>
    </row>
    <row r="52" spans="8:25">
      <c r="Q52" s="310"/>
      <c r="R52" s="311"/>
      <c r="S52" s="311"/>
      <c r="T52" s="311"/>
      <c r="U52" s="311"/>
      <c r="V52" s="311"/>
      <c r="W52" s="311"/>
      <c r="X52" s="311"/>
      <c r="Y52" s="311"/>
    </row>
    <row r="53" spans="8:25">
      <c r="Q53" s="311"/>
      <c r="R53" s="311"/>
      <c r="S53" s="311"/>
      <c r="T53" s="311"/>
      <c r="U53" s="311"/>
      <c r="V53" s="311"/>
      <c r="W53" s="311"/>
      <c r="X53" s="311"/>
      <c r="Y53" s="311"/>
    </row>
    <row r="54" spans="8:25">
      <c r="Q54" s="311"/>
      <c r="R54" s="311"/>
      <c r="S54" s="311"/>
      <c r="T54" s="311"/>
      <c r="U54" s="311"/>
      <c r="V54" s="311"/>
      <c r="W54" s="311"/>
      <c r="X54" s="311"/>
      <c r="Y54" s="311"/>
    </row>
    <row r="60" spans="8:25">
      <c r="Q60" s="310"/>
      <c r="R60" s="311"/>
      <c r="S60" s="311"/>
      <c r="T60" s="311"/>
      <c r="U60" s="311"/>
      <c r="V60" s="311"/>
      <c r="W60" s="311"/>
      <c r="X60" s="311"/>
      <c r="Y60" s="311"/>
    </row>
    <row r="61" spans="8:25">
      <c r="Q61" s="311"/>
      <c r="R61" s="311"/>
      <c r="S61" s="311"/>
      <c r="T61" s="311"/>
      <c r="U61" s="311"/>
      <c r="V61" s="311"/>
      <c r="W61" s="311"/>
      <c r="X61" s="311"/>
      <c r="Y61" s="311"/>
    </row>
    <row r="62" spans="8:25">
      <c r="Q62" s="311"/>
      <c r="R62" s="311"/>
      <c r="S62" s="311"/>
      <c r="T62" s="311"/>
      <c r="U62" s="311"/>
      <c r="V62" s="311"/>
      <c r="W62" s="311"/>
      <c r="X62" s="311"/>
      <c r="Y62" s="311"/>
    </row>
    <row r="68" spans="17:25">
      <c r="Q68" s="318"/>
      <c r="R68" s="318"/>
      <c r="S68" s="318"/>
      <c r="T68" s="318"/>
      <c r="U68" s="318"/>
      <c r="V68" s="318"/>
      <c r="W68" s="318"/>
      <c r="X68" s="318"/>
      <c r="Y68" s="318"/>
    </row>
    <row r="69" spans="17:25">
      <c r="Q69" s="318"/>
      <c r="R69" s="318"/>
      <c r="S69" s="318"/>
      <c r="T69" s="318"/>
      <c r="U69" s="318"/>
      <c r="V69" s="318"/>
      <c r="W69" s="318"/>
      <c r="X69" s="318"/>
      <c r="Y69" s="318"/>
    </row>
    <row r="70" spans="17:25">
      <c r="Q70" s="318"/>
      <c r="R70" s="318"/>
      <c r="S70" s="318"/>
      <c r="T70" s="318"/>
      <c r="U70" s="318"/>
      <c r="V70" s="318"/>
      <c r="W70" s="318"/>
      <c r="X70" s="318"/>
      <c r="Y70" s="318"/>
    </row>
  </sheetData>
  <sheetProtection algorithmName="SHA-512" hashValue="rCcrs5xKKY4nj9VxUzFPyUw52Cv9LfJvXVgn/UxQ2VLJ/Hlw6w05fNhTPqgHGDIXDdxXGZOOaSzMgD+4smoHKA==" saltValue="WTnjoTBl7cT70oyvPU1maw==" spinCount="100000" sheet="1" objects="1" scenarios="1"/>
  <mergeCells count="16">
    <mergeCell ref="Q60:Y62"/>
    <mergeCell ref="Q68:Y70"/>
    <mergeCell ref="Q11:Y13"/>
    <mergeCell ref="Q19:Y21"/>
    <mergeCell ref="Q27:Y29"/>
    <mergeCell ref="Q35:Y37"/>
    <mergeCell ref="H46:P51"/>
    <mergeCell ref="Q52:Y54"/>
    <mergeCell ref="Q2:Y3"/>
    <mergeCell ref="AD2:AE3"/>
    <mergeCell ref="AF2:AH3"/>
    <mergeCell ref="AB4:AE5"/>
    <mergeCell ref="AF4:AH5"/>
    <mergeCell ref="AC6:AE8"/>
    <mergeCell ref="AF6:AH8"/>
    <mergeCell ref="AA7:AB7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035F76-162B-497F-8437-648DD2BD2F3C}">
  <sheetPr codeName="Лист12">
    <tabColor theme="9"/>
  </sheetPr>
  <dimension ref="B1:BE222"/>
  <sheetViews>
    <sheetView showGridLines="0" showRowColHeaders="0" zoomScale="70" zoomScaleNormal="70" workbookViewId="0"/>
  </sheetViews>
  <sheetFormatPr defaultColWidth="9.1796875" defaultRowHeight="14.5"/>
  <cols>
    <col min="1" max="1" width="1.1796875" style="1" customWidth="1"/>
    <col min="2" max="2" width="53.1796875" style="1" customWidth="1"/>
    <col min="3" max="3" width="14.1796875" style="1" customWidth="1"/>
    <col min="4" max="4" width="11.54296875" style="1" bestFit="1" customWidth="1"/>
    <col min="5" max="5" width="1" style="1" customWidth="1"/>
    <col min="6" max="6" width="13.453125" style="1" customWidth="1"/>
    <col min="7" max="7" width="2.453125" style="1" customWidth="1"/>
    <col min="8" max="8" width="24.453125" style="1" customWidth="1"/>
    <col min="9" max="12" width="12.81640625" style="1" customWidth="1"/>
    <col min="13" max="13" width="47.81640625" style="1" customWidth="1"/>
    <col min="14" max="14" width="8.1796875" style="1" customWidth="1"/>
    <col min="15" max="15" width="12.81640625" style="1" customWidth="1"/>
    <col min="16" max="16" width="9.1796875" style="77" customWidth="1"/>
    <col min="17" max="17" width="37.1796875" style="77" hidden="1" customWidth="1"/>
    <col min="18" max="18" width="12.81640625" style="77" hidden="1" customWidth="1"/>
    <col min="19" max="19" width="23.453125" style="77" hidden="1" customWidth="1"/>
    <col min="20" max="20" width="9.1796875" style="77" hidden="1" customWidth="1"/>
    <col min="21" max="21" width="10.54296875" style="77" hidden="1" customWidth="1"/>
    <col min="22" max="22" width="15" style="77" hidden="1" customWidth="1"/>
    <col min="23" max="35" width="9.1796875" style="77" hidden="1" customWidth="1"/>
    <col min="36" max="36" width="9.6328125" style="77" hidden="1" customWidth="1"/>
    <col min="37" max="48" width="9.1796875" style="77" hidden="1" customWidth="1"/>
    <col min="49" max="51" width="9.1796875" style="1" hidden="1" customWidth="1"/>
    <col min="52" max="61" width="9.1796875" style="1" customWidth="1"/>
    <col min="62" max="16384" width="9.1796875" style="1"/>
  </cols>
  <sheetData>
    <row r="1" spans="2:46" ht="69" customHeight="1">
      <c r="B1" s="25"/>
      <c r="C1" s="359"/>
      <c r="D1" s="359"/>
      <c r="S1" s="33"/>
      <c r="T1" s="33" t="s">
        <v>25</v>
      </c>
      <c r="U1" s="33" t="s">
        <v>4</v>
      </c>
      <c r="V1" s="207" t="s">
        <v>1732</v>
      </c>
      <c r="W1" s="207" t="s">
        <v>1738</v>
      </c>
    </row>
    <row r="2" spans="2:46" ht="20" customHeight="1">
      <c r="B2" s="360" t="s">
        <v>3688</v>
      </c>
      <c r="C2" s="361"/>
      <c r="D2" s="361"/>
      <c r="E2" s="361"/>
      <c r="F2" s="362"/>
      <c r="G2" s="8"/>
      <c r="H2" s="302" t="s">
        <v>1705</v>
      </c>
      <c r="I2" s="348" t="s">
        <v>1706</v>
      </c>
      <c r="J2" s="348"/>
      <c r="K2" s="348"/>
      <c r="L2" s="348"/>
      <c r="M2" s="348"/>
      <c r="N2" s="302" t="s">
        <v>1707</v>
      </c>
      <c r="O2" s="303"/>
      <c r="Q2" s="33" t="s">
        <v>1742</v>
      </c>
      <c r="S2" s="33" t="s">
        <v>23</v>
      </c>
      <c r="T2" s="208">
        <f>F10-F15+43</f>
        <v>43</v>
      </c>
      <c r="U2" s="33">
        <f>(F11-(F8-F13)*2+IF(Q10=2,F14,F14*2))/Q10</f>
        <v>0</v>
      </c>
      <c r="V2" s="46">
        <f>IF(T2&lt;44,,T2)</f>
        <v>0</v>
      </c>
      <c r="W2" s="46">
        <f>IF(U2&lt;31,,U2)</f>
        <v>0</v>
      </c>
      <c r="Y2" s="33" t="s">
        <v>1714</v>
      </c>
      <c r="Z2" s="33" t="s">
        <v>1715</v>
      </c>
      <c r="AA2" s="33" t="s">
        <v>1716</v>
      </c>
    </row>
    <row r="3" spans="2:46" ht="20" customHeight="1">
      <c r="B3" s="39" t="s">
        <v>0</v>
      </c>
      <c r="C3" s="363"/>
      <c r="D3" s="364"/>
      <c r="E3" s="364"/>
      <c r="F3" s="365"/>
      <c r="G3" s="8"/>
      <c r="H3" s="304">
        <f>IF(F11&gt;2300,V23,V22)</f>
        <v>9278672</v>
      </c>
      <c r="I3" s="366" t="str">
        <f>VLOOKUP(H3,Цены!$A:$B,2,0)</f>
        <v>КОМПЛЕКТ ПРОФИЛЕЙ TOPLINE XL STRONG/STB19.0, L2300, АЛЮМИНИЙ, АНОДИРОВАННЫЙ</v>
      </c>
      <c r="J3" s="366"/>
      <c r="K3" s="366"/>
      <c r="L3" s="366"/>
      <c r="M3" s="366"/>
      <c r="N3" s="304">
        <v>1</v>
      </c>
      <c r="O3" s="177"/>
      <c r="Q3" s="33" t="s">
        <v>2</v>
      </c>
      <c r="S3" s="33" t="s">
        <v>7</v>
      </c>
      <c r="T3" s="33">
        <f>F11-(F8*2)</f>
        <v>0</v>
      </c>
      <c r="U3" s="208">
        <f>F12-8-F30-F9</f>
        <v>-8</v>
      </c>
      <c r="V3" s="46">
        <f>IF(T3&lt;0,,T3)</f>
        <v>0</v>
      </c>
      <c r="W3" s="46">
        <f>IF(U3&lt;0,,U3)</f>
        <v>0</v>
      </c>
      <c r="Y3" s="33" t="s">
        <v>1717</v>
      </c>
      <c r="Z3" s="33">
        <v>9206249</v>
      </c>
      <c r="AA3" s="33">
        <v>9206252</v>
      </c>
    </row>
    <row r="4" spans="2:46" ht="20" customHeight="1">
      <c r="B4" s="39" t="s">
        <v>3</v>
      </c>
      <c r="C4" s="170"/>
      <c r="D4" s="171"/>
      <c r="E4" s="171"/>
      <c r="F4" s="172"/>
      <c r="G4" s="8"/>
      <c r="H4" s="304" t="str">
        <f t="array" ref="H4">INDEX(CHOOSE(Q10,AR11:AT21,AH11:AJ21,AM11:AO21), MATCH(F9,AL11:AL21,-1),MATCH(D39,AM10:AO10,-1))</f>
        <v>-</v>
      </c>
      <c r="I4" s="366" t="str">
        <f>IFERROR(VLOOKUP(H4,Цены!$A:$B,2,0),"-")</f>
        <v>-</v>
      </c>
      <c r="J4" s="366"/>
      <c r="K4" s="366"/>
      <c r="L4" s="366"/>
      <c r="M4" s="366"/>
      <c r="N4" s="304">
        <v>1</v>
      </c>
      <c r="O4" s="177"/>
      <c r="Q4" s="33" t="s">
        <v>1</v>
      </c>
      <c r="S4" s="33" t="s">
        <v>8</v>
      </c>
      <c r="T4" s="33">
        <f>F11-(F8*2)</f>
        <v>0</v>
      </c>
      <c r="U4" s="208">
        <f>F12-8-F30-F9</f>
        <v>-8</v>
      </c>
      <c r="V4" s="46">
        <f>IF(T4&lt;0,,T4)</f>
        <v>0</v>
      </c>
      <c r="W4" s="46">
        <f>IF(U4&lt;0,,U4)</f>
        <v>0</v>
      </c>
      <c r="Y4" s="33" t="s">
        <v>1718</v>
      </c>
      <c r="Z4" s="209">
        <v>9209756</v>
      </c>
      <c r="AA4" s="33">
        <v>9234187</v>
      </c>
    </row>
    <row r="5" spans="2:46" ht="20" customHeight="1">
      <c r="B5" s="39" t="s">
        <v>22</v>
      </c>
      <c r="C5" s="363"/>
      <c r="D5" s="364"/>
      <c r="E5" s="364"/>
      <c r="F5" s="365"/>
      <c r="G5" s="8"/>
      <c r="H5" s="304" t="str">
        <f t="array" ref="H5">INDEX(AM24:AO30, MATCH(D39,AL24:AL30,-1), MATCH(Q10,AM23:AO23,0))</f>
        <v>-</v>
      </c>
      <c r="I5" s="366" t="str">
        <f>IFERROR(VLOOKUP(H5,Цены!$A:$B,2,0),"-")</f>
        <v>-</v>
      </c>
      <c r="J5" s="366"/>
      <c r="K5" s="366"/>
      <c r="L5" s="366"/>
      <c r="M5" s="366"/>
      <c r="N5" s="304">
        <v>1</v>
      </c>
      <c r="O5" s="177"/>
      <c r="Q5" s="46">
        <v>1</v>
      </c>
      <c r="S5" s="33" t="s">
        <v>9</v>
      </c>
      <c r="T5" s="33">
        <f>F10-60-F15-(F8*2)</f>
        <v>-60</v>
      </c>
      <c r="U5" s="208">
        <f>F12-8-F30-F9</f>
        <v>-8</v>
      </c>
      <c r="V5" s="46">
        <f t="shared" ref="V5:V10" si="0">IF(T5&lt;0,,T5)</f>
        <v>0</v>
      </c>
      <c r="W5" s="46">
        <f t="shared" ref="W5:W9" si="1">IF(U5&lt;31,,U5)</f>
        <v>0</v>
      </c>
      <c r="AJ5" s="77" t="s">
        <v>3683</v>
      </c>
      <c r="AK5" s="77" t="s">
        <v>1832</v>
      </c>
    </row>
    <row r="6" spans="2:46" ht="20" customHeight="1">
      <c r="B6" s="39" t="s">
        <v>1709</v>
      </c>
      <c r="C6" s="170"/>
      <c r="D6" s="171"/>
      <c r="E6" s="171"/>
      <c r="F6" s="172"/>
      <c r="G6" s="8"/>
      <c r="H6" s="304" t="str">
        <f>IFERROR(VLOOKUP(Q28,Y6:AB10,2,0),"-")</f>
        <v>-</v>
      </c>
      <c r="I6" s="353" t="str">
        <f>IFERROR(VLOOKUP(H6,Цены!$A:$B,2,0),"-")</f>
        <v>-</v>
      </c>
      <c r="J6" s="353"/>
      <c r="K6" s="353"/>
      <c r="L6" s="353"/>
      <c r="M6" s="353"/>
      <c r="N6" s="304" t="str">
        <f>IFERROR(VLOOKUP(Q10,Y30:Z31,2,0),"-")</f>
        <v>-</v>
      </c>
      <c r="O6" s="177"/>
      <c r="S6" s="33" t="s">
        <v>1731</v>
      </c>
      <c r="T6" s="33">
        <f>F11-(F8*2)</f>
        <v>0</v>
      </c>
      <c r="U6" s="33"/>
      <c r="V6" s="46">
        <f t="shared" si="0"/>
        <v>0</v>
      </c>
      <c r="W6" s="46">
        <f t="shared" si="1"/>
        <v>0</v>
      </c>
      <c r="Y6" s="33"/>
      <c r="Z6" s="33" t="s">
        <v>1715</v>
      </c>
      <c r="AA6" s="33" t="s">
        <v>1716</v>
      </c>
      <c r="AB6" s="33" t="s">
        <v>1723</v>
      </c>
      <c r="AG6" s="77" t="str">
        <f>INDEX(CHOOSE(Q10,AR11:AT21,AH11:AJ21,AM11:AO21), MATCH(F9,AG11:AG21,-1),MATCH(D39,AH10:AJ10,-1))</f>
        <v>-</v>
      </c>
      <c r="AJ6" s="77">
        <v>3</v>
      </c>
      <c r="AK6" s="77">
        <v>40</v>
      </c>
    </row>
    <row r="7" spans="2:46" ht="20" customHeight="1">
      <c r="B7" s="347"/>
      <c r="C7" s="347"/>
      <c r="D7" s="347"/>
      <c r="E7" s="347"/>
      <c r="F7" s="347"/>
      <c r="G7" s="8"/>
      <c r="H7" s="304" t="str">
        <f>IFERROR(VLOOKUP(Q28,Y6:AB10,3,0),"-")</f>
        <v>-</v>
      </c>
      <c r="I7" s="353" t="str">
        <f>IFERROR(VLOOKUP(H7,Цены!$A:$B,2,0),"-")</f>
        <v>-</v>
      </c>
      <c r="J7" s="353"/>
      <c r="K7" s="353"/>
      <c r="L7" s="353"/>
      <c r="M7" s="353"/>
      <c r="N7" s="304" t="str">
        <f>IFERROR(VLOOKUP(Q10,Y35:Z36,2,0),"-")</f>
        <v>-</v>
      </c>
      <c r="O7" s="177"/>
      <c r="Q7" s="33" t="s">
        <v>1740</v>
      </c>
      <c r="S7" s="33" t="s">
        <v>24</v>
      </c>
      <c r="T7" s="33">
        <f>F11-(F8*2)-4</f>
        <v>-4</v>
      </c>
      <c r="U7" s="33"/>
      <c r="V7" s="46">
        <f t="shared" si="0"/>
        <v>0</v>
      </c>
      <c r="W7" s="46">
        <f t="shared" si="1"/>
        <v>0</v>
      </c>
      <c r="Y7" s="33">
        <v>1</v>
      </c>
      <c r="Z7" s="33" t="s">
        <v>1701</v>
      </c>
      <c r="AA7" s="33" t="s">
        <v>1701</v>
      </c>
      <c r="AB7" s="33" t="s">
        <v>1701</v>
      </c>
      <c r="AM7" s="77">
        <f>INDEX(AM24:AO30, MATCH(AK6,AL24:AL30,-1), MATCH(AJ6,AM23:AO23,0))</f>
        <v>9276643</v>
      </c>
    </row>
    <row r="8" spans="2:46" ht="20" customHeight="1">
      <c r="B8" s="6" t="s">
        <v>1869</v>
      </c>
      <c r="C8" s="173" t="s">
        <v>1854</v>
      </c>
      <c r="D8" s="3"/>
      <c r="E8" s="5">
        <f>F8</f>
        <v>0</v>
      </c>
      <c r="F8" s="34"/>
      <c r="G8" s="8"/>
      <c r="H8" s="304" t="str">
        <f>IFERROR(VLOOKUP(Q28,Y7:AB10,4,0),"-")</f>
        <v>-</v>
      </c>
      <c r="I8" s="353" t="str">
        <f>IFERROR(VLOOKUP(H8,Цены!$A:$B,2,0),"-")</f>
        <v>-</v>
      </c>
      <c r="J8" s="353"/>
      <c r="K8" s="353"/>
      <c r="L8" s="353"/>
      <c r="M8" s="353"/>
      <c r="N8" s="304" t="str">
        <f>IFERROR(VLOOKUP(Q10,Y40:Z41,2,0),"-")</f>
        <v>-</v>
      </c>
      <c r="O8" s="177"/>
      <c r="Q8" s="33">
        <v>2</v>
      </c>
      <c r="S8" s="33" t="s">
        <v>5</v>
      </c>
      <c r="T8" s="210">
        <f>F10</f>
        <v>0</v>
      </c>
      <c r="U8" s="33">
        <f>VLOOKUP(Q16,S12:U15,MATCH(B20,S11:U11,0),0)</f>
        <v>0</v>
      </c>
      <c r="V8" s="46">
        <f t="shared" si="0"/>
        <v>0</v>
      </c>
      <c r="W8" s="46">
        <f t="shared" si="1"/>
        <v>0</v>
      </c>
      <c r="Y8" s="33">
        <v>2</v>
      </c>
      <c r="Z8" s="33" t="e">
        <f>VLOOKUP(F9,Y19:Z22,2,0)</f>
        <v>#N/A</v>
      </c>
      <c r="AA8" s="33" t="e">
        <f>VLOOKUP(F9,Y24:Z28,2,0)</f>
        <v>#N/A</v>
      </c>
      <c r="AB8" s="33" t="s">
        <v>1701</v>
      </c>
      <c r="AJ8" s="77">
        <f>INDEX(AH11:AJ21, MATCH(AJ6,AG11:AG21,-1), MATCH(AK6,AH10:AJ10,-1))</f>
        <v>9275796</v>
      </c>
    </row>
    <row r="9" spans="2:46" ht="20" customHeight="1">
      <c r="B9" s="2" t="s">
        <v>1868</v>
      </c>
      <c r="C9" s="173" t="s">
        <v>1855</v>
      </c>
      <c r="D9" s="3"/>
      <c r="E9" s="5">
        <f>F9</f>
        <v>0</v>
      </c>
      <c r="F9" s="35"/>
      <c r="G9" s="8"/>
      <c r="H9" s="304" t="str">
        <f t="array" ref="H9">INDEX(S124:S219,MATCH(Q66&amp;Q73&amp;S84,Q124:Q219&amp;R124:R219&amp;T124:T219,0))</f>
        <v>-</v>
      </c>
      <c r="I9" s="353" t="str">
        <f>IFERROR(VLOOKUP(H9,Цены!$A:$B,2,0),"-")</f>
        <v>-</v>
      </c>
      <c r="J9" s="353"/>
      <c r="K9" s="353"/>
      <c r="L9" s="353"/>
      <c r="M9" s="353"/>
      <c r="N9" s="28">
        <f>F43</f>
        <v>0</v>
      </c>
      <c r="O9" s="177"/>
      <c r="Q9" s="33">
        <v>3</v>
      </c>
      <c r="S9" s="33" t="s">
        <v>6</v>
      </c>
      <c r="T9" s="210">
        <f>F10</f>
        <v>0</v>
      </c>
      <c r="U9" s="33">
        <f>VLOOKUP(Q16,S12:U15,MATCH(B21,S11:U11,0),0)</f>
        <v>0</v>
      </c>
      <c r="V9" s="46">
        <f t="shared" si="0"/>
        <v>0</v>
      </c>
      <c r="W9" s="46">
        <f t="shared" si="1"/>
        <v>0</v>
      </c>
      <c r="Y9" s="33">
        <v>3</v>
      </c>
      <c r="Z9" s="33" t="s">
        <v>1701</v>
      </c>
      <c r="AA9" s="33" t="s">
        <v>1701</v>
      </c>
      <c r="AB9" s="33">
        <v>9252651</v>
      </c>
      <c r="AG9" s="77" t="s">
        <v>3678</v>
      </c>
      <c r="AL9" s="77" t="s">
        <v>3679</v>
      </c>
      <c r="AQ9" s="77" t="s">
        <v>3680</v>
      </c>
    </row>
    <row r="10" spans="2:46" ht="20" customHeight="1">
      <c r="B10" s="2" t="s">
        <v>1867</v>
      </c>
      <c r="C10" s="173" t="s">
        <v>1856</v>
      </c>
      <c r="D10" s="3"/>
      <c r="E10" s="5">
        <f t="shared" ref="E10:E15" si="2">F10</f>
        <v>0</v>
      </c>
      <c r="F10" s="35"/>
      <c r="G10" s="8"/>
      <c r="H10" s="304" t="str">
        <f t="array" ref="H10">INDEX(X124:X219,MATCH(Q66&amp;Q73&amp;S84,V124:V219&amp;W124:W219&amp;Y124:Y219,0))</f>
        <v>-</v>
      </c>
      <c r="I10" s="353" t="str">
        <f>IFERROR(VLOOKUP(H10,Цены!$A:$B,2,0),"-")</f>
        <v>-</v>
      </c>
      <c r="J10" s="353"/>
      <c r="K10" s="353"/>
      <c r="L10" s="353"/>
      <c r="M10" s="353"/>
      <c r="N10" s="28">
        <f>F43</f>
        <v>0</v>
      </c>
      <c r="O10" s="177"/>
      <c r="Q10" s="46">
        <v>1</v>
      </c>
      <c r="S10" s="33" t="s">
        <v>24</v>
      </c>
      <c r="T10" s="33">
        <f>F11-(F8*2)-1</f>
        <v>-1</v>
      </c>
      <c r="U10" s="33"/>
      <c r="V10" s="46">
        <f t="shared" si="0"/>
        <v>0</v>
      </c>
      <c r="W10" s="46">
        <f t="shared" ref="W10" si="3">IF(U10&lt;31,,U10)</f>
        <v>0</v>
      </c>
      <c r="Y10" s="33">
        <v>4</v>
      </c>
      <c r="Z10" s="33" t="s">
        <v>1701</v>
      </c>
      <c r="AA10" s="33" t="s">
        <v>1701</v>
      </c>
      <c r="AB10" s="33" t="s">
        <v>1701</v>
      </c>
      <c r="AG10" s="33"/>
      <c r="AH10" s="33">
        <v>100</v>
      </c>
      <c r="AI10" s="33">
        <v>80</v>
      </c>
      <c r="AJ10" s="33">
        <v>60</v>
      </c>
      <c r="AL10" s="33"/>
      <c r="AM10" s="33">
        <v>100</v>
      </c>
      <c r="AN10" s="33">
        <v>80</v>
      </c>
      <c r="AO10" s="33">
        <v>60</v>
      </c>
      <c r="AQ10" s="33"/>
      <c r="AR10" s="33">
        <v>100</v>
      </c>
      <c r="AS10" s="33">
        <v>80</v>
      </c>
      <c r="AT10" s="33">
        <v>60</v>
      </c>
    </row>
    <row r="11" spans="2:46" ht="20" customHeight="1">
      <c r="B11" s="2" t="s">
        <v>1866</v>
      </c>
      <c r="C11" s="173" t="s">
        <v>1858</v>
      </c>
      <c r="D11" s="3"/>
      <c r="E11" s="5">
        <f t="shared" si="2"/>
        <v>0</v>
      </c>
      <c r="F11" s="35"/>
      <c r="G11" s="8"/>
      <c r="H11" s="304" t="str">
        <f>VLOOKUP(Q66,U76:V78,2,0)</f>
        <v>-</v>
      </c>
      <c r="I11" s="353" t="str">
        <f>IFERROR(VLOOKUP(H11,Цены!$A:$B,2,0),"-")</f>
        <v>-</v>
      </c>
      <c r="J11" s="353"/>
      <c r="K11" s="353"/>
      <c r="L11" s="353"/>
      <c r="M11" s="353"/>
      <c r="N11" s="28">
        <f>F43</f>
        <v>0</v>
      </c>
      <c r="O11" s="177"/>
      <c r="S11" s="33" t="s">
        <v>1808</v>
      </c>
      <c r="T11" s="33" t="s">
        <v>26</v>
      </c>
      <c r="U11" s="33" t="s">
        <v>27</v>
      </c>
      <c r="Y11" s="33"/>
      <c r="Z11" s="33"/>
      <c r="AA11" s="33"/>
      <c r="AB11" s="33"/>
      <c r="AG11" s="33">
        <v>50</v>
      </c>
      <c r="AH11" s="33">
        <v>9275740</v>
      </c>
      <c r="AI11" s="33" t="s">
        <v>1701</v>
      </c>
      <c r="AJ11" s="33" t="s">
        <v>1701</v>
      </c>
      <c r="AL11" s="33">
        <v>50</v>
      </c>
      <c r="AM11" s="33">
        <v>9275782</v>
      </c>
      <c r="AN11" s="33" t="s">
        <v>1701</v>
      </c>
      <c r="AO11" s="33" t="s">
        <v>1701</v>
      </c>
      <c r="AQ11" s="33">
        <v>50</v>
      </c>
      <c r="AR11" s="33" t="s">
        <v>1701</v>
      </c>
      <c r="AS11" s="33" t="s">
        <v>1701</v>
      </c>
      <c r="AT11" s="33" t="s">
        <v>1701</v>
      </c>
    </row>
    <row r="12" spans="2:46" ht="20" customHeight="1">
      <c r="B12" s="2" t="s">
        <v>1865</v>
      </c>
      <c r="C12" s="173" t="s">
        <v>1857</v>
      </c>
      <c r="D12" s="3"/>
      <c r="E12" s="5">
        <f t="shared" si="2"/>
        <v>0</v>
      </c>
      <c r="F12" s="35"/>
      <c r="G12" s="8"/>
      <c r="H12" s="304" t="str">
        <f>VLOOKUP(Q66,U79:V81,2,0)</f>
        <v>-</v>
      </c>
      <c r="I12" s="353" t="str">
        <f>IFERROR(VLOOKUP(H12,Цены!$A:$B,2,0),"-")</f>
        <v>-</v>
      </c>
      <c r="J12" s="353"/>
      <c r="K12" s="353"/>
      <c r="L12" s="353"/>
      <c r="M12" s="353"/>
      <c r="N12" s="28">
        <f>F43</f>
        <v>0</v>
      </c>
      <c r="O12" s="177"/>
      <c r="Q12" s="33" t="s">
        <v>1739</v>
      </c>
      <c r="S12" s="33">
        <v>1</v>
      </c>
      <c r="T12" s="33">
        <v>0</v>
      </c>
      <c r="U12" s="33">
        <v>0</v>
      </c>
      <c r="Y12" s="33"/>
      <c r="Z12" s="33"/>
      <c r="AA12" s="33"/>
      <c r="AB12" s="33"/>
      <c r="AG12" s="33">
        <v>45</v>
      </c>
      <c r="AH12" s="33">
        <v>9275740</v>
      </c>
      <c r="AI12" s="33" t="s">
        <v>1701</v>
      </c>
      <c r="AJ12" s="33" t="s">
        <v>1701</v>
      </c>
      <c r="AL12" s="33">
        <v>45</v>
      </c>
      <c r="AM12" s="33">
        <v>9275782</v>
      </c>
      <c r="AN12" s="33" t="s">
        <v>1701</v>
      </c>
      <c r="AO12" s="33" t="s">
        <v>1701</v>
      </c>
      <c r="AQ12" s="33">
        <v>45</v>
      </c>
      <c r="AR12" s="33" t="s">
        <v>1701</v>
      </c>
      <c r="AS12" s="33" t="s">
        <v>1701</v>
      </c>
      <c r="AT12" s="33" t="s">
        <v>1701</v>
      </c>
    </row>
    <row r="13" spans="2:46" ht="20" customHeight="1">
      <c r="B13" s="2" t="s">
        <v>1864</v>
      </c>
      <c r="C13" s="173" t="s">
        <v>1859</v>
      </c>
      <c r="D13" s="3"/>
      <c r="E13" s="5">
        <f t="shared" si="2"/>
        <v>0</v>
      </c>
      <c r="F13" s="35"/>
      <c r="G13" s="5"/>
      <c r="H13" s="304" t="str">
        <f>VLOOKUP(U68,X65:Y67,2,0)</f>
        <v>-</v>
      </c>
      <c r="I13" s="353" t="str">
        <f>IFERROR(VLOOKUP(H13,Цены!$A:$B,2,0),"-")</f>
        <v>-</v>
      </c>
      <c r="J13" s="353"/>
      <c r="K13" s="353"/>
      <c r="L13" s="353"/>
      <c r="M13" s="353"/>
      <c r="N13" s="28">
        <f>F48</f>
        <v>0</v>
      </c>
      <c r="O13" s="177"/>
      <c r="Q13" s="33" t="s">
        <v>11</v>
      </c>
      <c r="S13" s="33">
        <v>2</v>
      </c>
      <c r="T13" s="208">
        <f>F12-F9-8-F30</f>
        <v>-8</v>
      </c>
      <c r="U13" s="208">
        <f>F12-F9-8</f>
        <v>-8</v>
      </c>
      <c r="Y13" s="33"/>
      <c r="Z13" s="33"/>
      <c r="AA13" s="33"/>
      <c r="AB13" s="33"/>
      <c r="AG13" s="33">
        <v>40</v>
      </c>
      <c r="AH13" s="33">
        <v>9275740</v>
      </c>
      <c r="AI13" s="33" t="s">
        <v>1701</v>
      </c>
      <c r="AJ13" s="33" t="s">
        <v>1701</v>
      </c>
      <c r="AL13" s="33">
        <v>40</v>
      </c>
      <c r="AM13" s="33">
        <v>9275782</v>
      </c>
      <c r="AN13" s="33" t="s">
        <v>1701</v>
      </c>
      <c r="AO13" s="33" t="s">
        <v>1701</v>
      </c>
      <c r="AQ13" s="33">
        <v>40</v>
      </c>
      <c r="AR13" s="33" t="s">
        <v>1701</v>
      </c>
      <c r="AS13" s="33" t="s">
        <v>1701</v>
      </c>
      <c r="AT13" s="33" t="s">
        <v>1701</v>
      </c>
    </row>
    <row r="14" spans="2:46" ht="20" customHeight="1">
      <c r="B14" s="2" t="s">
        <v>1863</v>
      </c>
      <c r="C14" s="173" t="s">
        <v>1860</v>
      </c>
      <c r="D14" s="3"/>
      <c r="E14" s="5">
        <f t="shared" si="2"/>
        <v>0</v>
      </c>
      <c r="F14" s="35"/>
      <c r="G14" s="5"/>
      <c r="H14" s="357"/>
      <c r="I14" s="357"/>
      <c r="J14" s="357"/>
      <c r="K14" s="357"/>
      <c r="L14" s="357"/>
      <c r="M14" s="357"/>
      <c r="N14" s="358"/>
      <c r="O14" s="358"/>
      <c r="Q14" s="33" t="s">
        <v>12</v>
      </c>
      <c r="S14" s="33">
        <v>3</v>
      </c>
      <c r="T14" s="208">
        <f>F12-F9-8</f>
        <v>-8</v>
      </c>
      <c r="U14" s="208">
        <f>F12-F9-8-F30</f>
        <v>-8</v>
      </c>
      <c r="Y14" s="33"/>
      <c r="Z14" s="33"/>
      <c r="AA14" s="33"/>
      <c r="AB14" s="33"/>
      <c r="AG14" s="33">
        <v>35</v>
      </c>
      <c r="AH14" s="33">
        <v>9275787</v>
      </c>
      <c r="AI14" s="33" t="s">
        <v>1701</v>
      </c>
      <c r="AJ14" s="33" t="s">
        <v>1701</v>
      </c>
      <c r="AL14" s="33">
        <v>35</v>
      </c>
      <c r="AM14" s="33">
        <v>9275783</v>
      </c>
      <c r="AN14" s="33" t="s">
        <v>1701</v>
      </c>
      <c r="AO14" s="33" t="s">
        <v>1701</v>
      </c>
      <c r="AQ14" s="33">
        <v>35</v>
      </c>
      <c r="AR14" s="33" t="s">
        <v>1701</v>
      </c>
      <c r="AS14" s="33" t="s">
        <v>1701</v>
      </c>
      <c r="AT14" s="33" t="s">
        <v>1701</v>
      </c>
    </row>
    <row r="15" spans="2:46" ht="20" customHeight="1">
      <c r="B15" s="7" t="s">
        <v>1862</v>
      </c>
      <c r="C15" s="173" t="s">
        <v>1861</v>
      </c>
      <c r="D15" s="3"/>
      <c r="E15" s="5">
        <f t="shared" si="2"/>
        <v>0</v>
      </c>
      <c r="F15" s="36"/>
      <c r="G15" s="5"/>
      <c r="H15" s="8"/>
      <c r="I15" s="354"/>
      <c r="J15" s="354"/>
      <c r="K15" s="354"/>
      <c r="L15" s="354"/>
      <c r="M15" s="354"/>
      <c r="N15" s="176"/>
      <c r="O15" s="177"/>
      <c r="Q15" s="33" t="s">
        <v>1772</v>
      </c>
      <c r="S15" s="33">
        <v>4</v>
      </c>
      <c r="T15" s="208">
        <f>F12-F9-8-F30</f>
        <v>-8</v>
      </c>
      <c r="U15" s="208">
        <f>F12-F9-8-F30</f>
        <v>-8</v>
      </c>
      <c r="Y15" s="33"/>
      <c r="Z15" s="33"/>
      <c r="AA15" s="33"/>
      <c r="AB15" s="33"/>
      <c r="AG15" s="33">
        <v>32</v>
      </c>
      <c r="AH15" s="33">
        <v>9275787</v>
      </c>
      <c r="AI15" s="33" t="s">
        <v>1701</v>
      </c>
      <c r="AJ15" s="33" t="s">
        <v>1701</v>
      </c>
      <c r="AL15" s="33">
        <v>32</v>
      </c>
      <c r="AM15" s="33">
        <v>9275783</v>
      </c>
      <c r="AN15" s="33" t="s">
        <v>1701</v>
      </c>
      <c r="AO15" s="33" t="s">
        <v>1701</v>
      </c>
      <c r="AQ15" s="33">
        <v>32</v>
      </c>
      <c r="AR15" s="33" t="s">
        <v>1701</v>
      </c>
      <c r="AS15" s="33" t="s">
        <v>1701</v>
      </c>
      <c r="AT15" s="33" t="s">
        <v>1701</v>
      </c>
    </row>
    <row r="16" spans="2:46" ht="20" customHeight="1">
      <c r="B16" s="61" t="s">
        <v>3671</v>
      </c>
      <c r="C16" s="173" t="s">
        <v>1693</v>
      </c>
      <c r="D16" s="3"/>
      <c r="E16" s="5"/>
      <c r="F16" s="180"/>
      <c r="G16" s="5"/>
      <c r="H16" s="355" t="s">
        <v>1853</v>
      </c>
      <c r="I16" s="355"/>
      <c r="J16" s="355"/>
      <c r="K16" s="355"/>
      <c r="L16" s="355"/>
      <c r="M16" s="179"/>
      <c r="N16" s="356"/>
      <c r="O16" s="356"/>
      <c r="Q16" s="46">
        <v>1</v>
      </c>
      <c r="AG16" s="33">
        <v>30</v>
      </c>
      <c r="AH16" s="33" t="s">
        <v>1701</v>
      </c>
      <c r="AI16" s="33">
        <v>9275794</v>
      </c>
      <c r="AJ16" s="33">
        <v>9275796</v>
      </c>
      <c r="AL16" s="33">
        <v>30</v>
      </c>
      <c r="AM16" s="33" t="s">
        <v>1701</v>
      </c>
      <c r="AN16" s="33">
        <v>9275785</v>
      </c>
      <c r="AO16" s="33">
        <v>9275786</v>
      </c>
      <c r="AQ16" s="33">
        <v>30</v>
      </c>
      <c r="AR16" s="33" t="s">
        <v>1701</v>
      </c>
      <c r="AS16" s="33" t="s">
        <v>1701</v>
      </c>
      <c r="AT16" s="33" t="s">
        <v>1701</v>
      </c>
    </row>
    <row r="17" spans="2:46" ht="17.149999999999999" customHeight="1">
      <c r="B17" s="347"/>
      <c r="C17" s="347"/>
      <c r="D17" s="347"/>
      <c r="E17" s="347"/>
      <c r="F17" s="347"/>
      <c r="G17" s="5"/>
      <c r="H17" s="5"/>
      <c r="I17" s="5"/>
      <c r="J17" s="5"/>
      <c r="K17" s="5"/>
      <c r="L17" s="5"/>
      <c r="M17" s="5"/>
      <c r="N17" s="5"/>
      <c r="O17" s="5"/>
      <c r="S17" s="33" t="s">
        <v>33</v>
      </c>
      <c r="T17" s="33">
        <v>2600</v>
      </c>
      <c r="AG17" s="33">
        <v>25</v>
      </c>
      <c r="AH17" s="33" t="s">
        <v>1701</v>
      </c>
      <c r="AI17" s="33">
        <v>9275794</v>
      </c>
      <c r="AJ17" s="33">
        <v>9275796</v>
      </c>
      <c r="AL17" s="33">
        <v>25</v>
      </c>
      <c r="AM17" s="33" t="s">
        <v>1701</v>
      </c>
      <c r="AN17" s="33">
        <v>9275785</v>
      </c>
      <c r="AO17" s="33">
        <v>9275786</v>
      </c>
      <c r="AQ17" s="33">
        <v>25</v>
      </c>
      <c r="AR17" s="33" t="s">
        <v>1701</v>
      </c>
      <c r="AS17" s="33" t="s">
        <v>1701</v>
      </c>
      <c r="AT17" s="33" t="s">
        <v>1701</v>
      </c>
    </row>
    <row r="18" spans="2:46" ht="17.149999999999999" customHeight="1">
      <c r="B18" s="167" t="s">
        <v>10</v>
      </c>
      <c r="C18" s="167" t="s">
        <v>25</v>
      </c>
      <c r="D18" s="348" t="s">
        <v>4</v>
      </c>
      <c r="E18" s="348"/>
      <c r="F18" s="348"/>
      <c r="G18" s="5"/>
      <c r="H18" s="5"/>
      <c r="I18" s="5"/>
      <c r="J18" s="5"/>
      <c r="K18" s="5"/>
      <c r="L18" s="5"/>
      <c r="M18" s="5"/>
      <c r="N18" s="5"/>
      <c r="O18" s="5"/>
      <c r="Q18" s="33" t="s">
        <v>1771</v>
      </c>
      <c r="S18" s="33">
        <v>1</v>
      </c>
      <c r="T18" s="33">
        <v>0</v>
      </c>
      <c r="Y18" s="320" t="s">
        <v>1713</v>
      </c>
      <c r="Z18" s="320"/>
      <c r="AG18" s="33">
        <v>22</v>
      </c>
      <c r="AH18" s="33" t="s">
        <v>1701</v>
      </c>
      <c r="AI18" s="33">
        <v>9275794</v>
      </c>
      <c r="AJ18" s="33">
        <v>9275796</v>
      </c>
      <c r="AL18" s="33">
        <v>22</v>
      </c>
      <c r="AM18" s="33" t="s">
        <v>1701</v>
      </c>
      <c r="AN18" s="33">
        <v>9275785</v>
      </c>
      <c r="AO18" s="33">
        <v>9275786</v>
      </c>
      <c r="AQ18" s="33">
        <v>22</v>
      </c>
      <c r="AR18" s="33" t="s">
        <v>1701</v>
      </c>
      <c r="AS18" s="33" t="s">
        <v>1701</v>
      </c>
      <c r="AT18" s="33" t="s">
        <v>1701</v>
      </c>
    </row>
    <row r="19" spans="2:46" ht="17.149999999999999" customHeight="1">
      <c r="B19" s="2" t="s">
        <v>1704</v>
      </c>
      <c r="C19" s="169">
        <f>SUM(V2)</f>
        <v>0</v>
      </c>
      <c r="D19" s="350">
        <f>SUM(W2)</f>
        <v>0</v>
      </c>
      <c r="E19" s="350"/>
      <c r="F19" s="350"/>
      <c r="G19" s="5"/>
      <c r="H19" s="5"/>
      <c r="I19" s="5"/>
      <c r="J19" s="5"/>
      <c r="K19" s="5"/>
      <c r="L19" s="5"/>
      <c r="M19" s="5"/>
      <c r="N19" s="5"/>
      <c r="O19" s="5"/>
      <c r="Q19" s="33" t="s">
        <v>1763</v>
      </c>
      <c r="S19" s="33">
        <v>2</v>
      </c>
      <c r="T19" s="33">
        <v>680</v>
      </c>
      <c r="Y19" s="211">
        <v>16</v>
      </c>
      <c r="Z19" s="211">
        <v>9206249</v>
      </c>
      <c r="AG19" s="33">
        <v>19</v>
      </c>
      <c r="AH19" s="33" t="s">
        <v>1701</v>
      </c>
      <c r="AI19" s="33" t="s">
        <v>1701</v>
      </c>
      <c r="AJ19" s="33">
        <v>9275796</v>
      </c>
      <c r="AL19" s="33">
        <v>19</v>
      </c>
      <c r="AM19" s="33" t="s">
        <v>1701</v>
      </c>
      <c r="AN19" s="33" t="s">
        <v>1701</v>
      </c>
      <c r="AO19" s="33">
        <v>9275786</v>
      </c>
      <c r="AQ19" s="33">
        <v>19</v>
      </c>
      <c r="AR19" s="33" t="s">
        <v>1701</v>
      </c>
      <c r="AS19" s="33" t="s">
        <v>1701</v>
      </c>
      <c r="AT19" s="33" t="s">
        <v>1701</v>
      </c>
    </row>
    <row r="20" spans="2:46" ht="17.149999999999999" customHeight="1">
      <c r="B20" s="2" t="s">
        <v>26</v>
      </c>
      <c r="C20" s="169">
        <f>SUM(V8)</f>
        <v>0</v>
      </c>
      <c r="D20" s="350">
        <f>SUM(W8)</f>
        <v>0</v>
      </c>
      <c r="E20" s="350"/>
      <c r="F20" s="350"/>
      <c r="G20" s="5"/>
      <c r="H20" s="264"/>
      <c r="I20" s="5"/>
      <c r="J20" s="5"/>
      <c r="K20" s="5"/>
      <c r="L20" s="5"/>
      <c r="M20" s="5"/>
      <c r="N20" s="5"/>
      <c r="O20" s="5"/>
      <c r="Q20" s="33" t="s">
        <v>1809</v>
      </c>
      <c r="S20" s="33">
        <v>3</v>
      </c>
      <c r="T20" s="33">
        <v>800</v>
      </c>
      <c r="Y20" s="211">
        <v>19</v>
      </c>
      <c r="Z20" s="211">
        <v>9209756</v>
      </c>
      <c r="AG20" s="33">
        <v>16</v>
      </c>
      <c r="AH20" s="33" t="s">
        <v>1701</v>
      </c>
      <c r="AI20" s="33" t="s">
        <v>1701</v>
      </c>
      <c r="AJ20" s="33">
        <v>9275796</v>
      </c>
      <c r="AL20" s="33">
        <v>16</v>
      </c>
      <c r="AM20" s="33" t="s">
        <v>1701</v>
      </c>
      <c r="AN20" s="33" t="s">
        <v>1701</v>
      </c>
      <c r="AO20" s="33">
        <v>9275786</v>
      </c>
      <c r="AQ20" s="33">
        <v>16</v>
      </c>
      <c r="AR20" s="33" t="s">
        <v>1701</v>
      </c>
      <c r="AS20" s="33" t="s">
        <v>1701</v>
      </c>
      <c r="AT20" s="33" t="s">
        <v>1701</v>
      </c>
    </row>
    <row r="21" spans="2:46" ht="17.149999999999999" customHeight="1">
      <c r="B21" s="2" t="s">
        <v>27</v>
      </c>
      <c r="C21" s="169">
        <f>SUM(V9)</f>
        <v>0</v>
      </c>
      <c r="D21" s="350">
        <f>SUM(W9)</f>
        <v>0</v>
      </c>
      <c r="E21" s="350"/>
      <c r="F21" s="350"/>
      <c r="G21" s="8"/>
      <c r="H21" s="5"/>
      <c r="I21" s="5"/>
      <c r="J21" s="5"/>
      <c r="K21" s="5"/>
      <c r="L21" s="5"/>
      <c r="M21" s="5"/>
      <c r="N21" s="5"/>
      <c r="O21" s="5"/>
      <c r="Q21" s="33" t="s">
        <v>1765</v>
      </c>
      <c r="S21" s="46" t="s">
        <v>1736</v>
      </c>
      <c r="T21" s="46"/>
      <c r="Y21" s="211">
        <v>15</v>
      </c>
      <c r="Z21" s="211">
        <v>9206249</v>
      </c>
      <c r="AG21" s="33">
        <v>10</v>
      </c>
      <c r="AH21" s="33" t="s">
        <v>1701</v>
      </c>
      <c r="AI21" s="33" t="s">
        <v>1701</v>
      </c>
      <c r="AJ21" s="33">
        <v>9275796</v>
      </c>
      <c r="AL21" s="33">
        <v>10</v>
      </c>
      <c r="AM21" s="33" t="s">
        <v>1701</v>
      </c>
      <c r="AN21" s="33" t="s">
        <v>1701</v>
      </c>
      <c r="AO21" s="33">
        <v>9275786</v>
      </c>
      <c r="AQ21" s="33">
        <v>10</v>
      </c>
      <c r="AR21" s="33" t="s">
        <v>1701</v>
      </c>
      <c r="AS21" s="33" t="s">
        <v>1701</v>
      </c>
      <c r="AT21" s="33" t="s">
        <v>1701</v>
      </c>
    </row>
    <row r="22" spans="2:46" ht="17.149999999999999" customHeight="1">
      <c r="B22" s="2" t="s">
        <v>28</v>
      </c>
      <c r="C22" s="169">
        <f t="shared" ref="C22:D24" si="4">SUM(V3)</f>
        <v>0</v>
      </c>
      <c r="D22" s="350">
        <f t="shared" si="4"/>
        <v>0</v>
      </c>
      <c r="E22" s="350"/>
      <c r="F22" s="350"/>
      <c r="G22" s="265"/>
      <c r="M22" s="5"/>
      <c r="N22" s="5"/>
      <c r="O22" s="5"/>
      <c r="Q22" s="46">
        <v>1</v>
      </c>
      <c r="V22" s="77">
        <v>9278672</v>
      </c>
      <c r="Y22" s="211">
        <v>18</v>
      </c>
      <c r="Z22" s="211">
        <v>9209756</v>
      </c>
    </row>
    <row r="23" spans="2:46" ht="17.149999999999999" customHeight="1">
      <c r="B23" s="2" t="s">
        <v>29</v>
      </c>
      <c r="C23" s="169">
        <f t="shared" si="4"/>
        <v>0</v>
      </c>
      <c r="D23" s="350">
        <f>SUM(W4)</f>
        <v>0</v>
      </c>
      <c r="E23" s="350"/>
      <c r="F23" s="350"/>
      <c r="G23" s="9"/>
      <c r="M23" s="8"/>
      <c r="N23" s="8"/>
      <c r="O23" s="8"/>
      <c r="S23" s="33">
        <f>(F9*C19*D19)/1000000000*VLOOKUP(Q5,S18:T20,2,0)</f>
        <v>0</v>
      </c>
      <c r="T23" s="77">
        <v>10</v>
      </c>
      <c r="V23" s="77">
        <v>9278657</v>
      </c>
      <c r="Y23" s="212" t="s">
        <v>1719</v>
      </c>
      <c r="Z23" s="213"/>
      <c r="AL23" s="33"/>
      <c r="AM23" s="33">
        <v>3</v>
      </c>
      <c r="AN23" s="33">
        <v>2</v>
      </c>
      <c r="AO23" s="33">
        <v>1</v>
      </c>
    </row>
    <row r="24" spans="2:46" ht="17.149999999999999" customHeight="1">
      <c r="B24" s="2" t="s">
        <v>30</v>
      </c>
      <c r="C24" s="169">
        <f t="shared" si="4"/>
        <v>0</v>
      </c>
      <c r="D24" s="350">
        <f t="shared" si="4"/>
        <v>0</v>
      </c>
      <c r="E24" s="350"/>
      <c r="F24" s="350"/>
      <c r="G24" s="9"/>
      <c r="M24" s="174"/>
      <c r="N24" s="174"/>
      <c r="O24" s="174"/>
      <c r="Q24" s="33" t="s">
        <v>1741</v>
      </c>
      <c r="S24" s="46" t="s">
        <v>37</v>
      </c>
      <c r="Y24" s="211">
        <v>16</v>
      </c>
      <c r="Z24" s="211">
        <v>9206252</v>
      </c>
      <c r="AG24" s="33"/>
      <c r="AH24" s="33">
        <v>1</v>
      </c>
      <c r="AI24" s="33">
        <v>2</v>
      </c>
      <c r="AJ24" s="33">
        <v>3</v>
      </c>
      <c r="AL24" s="33">
        <v>100</v>
      </c>
      <c r="AM24" s="33">
        <v>9276646</v>
      </c>
      <c r="AN24" s="33">
        <v>9276737</v>
      </c>
      <c r="AO24" s="33" t="s">
        <v>1701</v>
      </c>
    </row>
    <row r="25" spans="2:46" ht="17.149999999999999" customHeight="1">
      <c r="B25" s="2" t="s">
        <v>31</v>
      </c>
      <c r="C25" s="169">
        <f>SUM(V6)</f>
        <v>0</v>
      </c>
      <c r="D25" s="350">
        <f>F15</f>
        <v>0</v>
      </c>
      <c r="E25" s="350"/>
      <c r="F25" s="350"/>
      <c r="G25" s="9"/>
      <c r="M25" s="9"/>
      <c r="N25" s="9"/>
      <c r="O25" s="9"/>
      <c r="Q25" s="33" t="s">
        <v>1710</v>
      </c>
      <c r="Y25" s="211">
        <v>15</v>
      </c>
      <c r="Z25" s="211">
        <v>9206252</v>
      </c>
      <c r="AG25" s="33" t="s">
        <v>3681</v>
      </c>
      <c r="AH25" s="33" t="s">
        <v>1701</v>
      </c>
      <c r="AI25" s="33">
        <v>9276732</v>
      </c>
      <c r="AJ25" s="33">
        <v>9276643</v>
      </c>
      <c r="AL25" s="33">
        <v>80</v>
      </c>
      <c r="AM25" s="33">
        <v>9276646</v>
      </c>
      <c r="AN25" s="33">
        <v>9276737</v>
      </c>
      <c r="AO25" s="33" t="s">
        <v>1701</v>
      </c>
    </row>
    <row r="26" spans="2:46" ht="17.149999999999999" customHeight="1">
      <c r="B26" s="7" t="s">
        <v>3687</v>
      </c>
      <c r="C26" s="57">
        <f>SUM(V7)</f>
        <v>0</v>
      </c>
      <c r="D26" s="3"/>
      <c r="E26" s="3"/>
      <c r="F26" s="5"/>
      <c r="G26" s="9"/>
      <c r="M26" s="9"/>
      <c r="N26" s="9"/>
      <c r="O26" s="9"/>
      <c r="Q26" s="33" t="s">
        <v>1711</v>
      </c>
      <c r="S26" s="208">
        <f>S23+E38</f>
        <v>0</v>
      </c>
      <c r="T26" s="77">
        <v>100</v>
      </c>
      <c r="Y26" s="211">
        <v>19</v>
      </c>
      <c r="Z26" s="211">
        <v>9234187</v>
      </c>
      <c r="AG26" s="33" t="s">
        <v>3682</v>
      </c>
      <c r="AH26" s="33" t="s">
        <v>1701</v>
      </c>
      <c r="AI26" s="33">
        <v>9276737</v>
      </c>
      <c r="AJ26" s="33">
        <v>9276646</v>
      </c>
      <c r="AL26" s="33">
        <v>60</v>
      </c>
      <c r="AM26" s="33">
        <v>9276643</v>
      </c>
      <c r="AN26" s="33">
        <v>9276732</v>
      </c>
      <c r="AO26" s="33" t="s">
        <v>1701</v>
      </c>
    </row>
    <row r="27" spans="2:46" ht="17.149999999999999" customHeight="1">
      <c r="B27" s="7" t="s">
        <v>3686</v>
      </c>
      <c r="C27" s="57">
        <f>SUM(V10)</f>
        <v>0</v>
      </c>
      <c r="D27" s="3"/>
      <c r="E27" s="3"/>
      <c r="F27" s="5"/>
      <c r="G27" s="9"/>
      <c r="M27" s="9"/>
      <c r="N27" s="9"/>
      <c r="O27" s="9"/>
      <c r="Q27" s="33" t="s">
        <v>1712</v>
      </c>
      <c r="S27" s="208"/>
      <c r="Y27" s="214"/>
      <c r="Z27" s="214"/>
      <c r="AG27" s="80"/>
      <c r="AH27" s="80"/>
      <c r="AI27" s="80"/>
      <c r="AJ27" s="80"/>
      <c r="AL27" s="33"/>
      <c r="AM27" s="33"/>
      <c r="AN27" s="33"/>
      <c r="AO27" s="33"/>
    </row>
    <row r="28" spans="2:46" ht="17.149999999999999" customHeight="1">
      <c r="B28" s="351" t="s">
        <v>13</v>
      </c>
      <c r="C28" s="351"/>
      <c r="D28" s="351"/>
      <c r="E28" s="351"/>
      <c r="F28" s="351"/>
      <c r="G28" s="9"/>
      <c r="M28" s="9"/>
      <c r="N28" s="9"/>
      <c r="O28" s="9"/>
      <c r="Q28" s="46">
        <v>1</v>
      </c>
      <c r="S28" s="46" t="s">
        <v>38</v>
      </c>
      <c r="Y28" s="77">
        <v>18</v>
      </c>
      <c r="Z28" s="77">
        <v>9234187</v>
      </c>
      <c r="AL28" s="33">
        <v>50</v>
      </c>
      <c r="AM28" s="33">
        <v>9276643</v>
      </c>
      <c r="AN28" s="33">
        <v>9276732</v>
      </c>
      <c r="AO28" s="33" t="s">
        <v>1701</v>
      </c>
    </row>
    <row r="29" spans="2:46" ht="29">
      <c r="B29" s="10"/>
      <c r="C29" s="11" t="s">
        <v>20</v>
      </c>
      <c r="D29" s="174"/>
      <c r="E29" s="174"/>
      <c r="F29" s="10"/>
      <c r="G29" s="9"/>
      <c r="M29" s="9"/>
      <c r="N29" s="9"/>
      <c r="O29" s="9"/>
      <c r="Y29" s="212" t="s">
        <v>1720</v>
      </c>
      <c r="Z29" s="213"/>
      <c r="AL29" s="33">
        <v>40</v>
      </c>
      <c r="AM29" s="33">
        <v>9276643</v>
      </c>
      <c r="AN29" s="33">
        <v>9276732</v>
      </c>
      <c r="AO29" s="33" t="s">
        <v>1701</v>
      </c>
    </row>
    <row r="30" spans="2:46" ht="17.149999999999999" customHeight="1">
      <c r="B30" s="2" t="s">
        <v>14</v>
      </c>
      <c r="C30" s="12" t="s">
        <v>21</v>
      </c>
      <c r="D30" s="3"/>
      <c r="E30" s="3"/>
      <c r="F30" s="13">
        <f>SUM(AI71)</f>
        <v>0</v>
      </c>
      <c r="G30" s="9"/>
      <c r="M30" s="9"/>
      <c r="N30" s="9"/>
      <c r="O30" s="9"/>
      <c r="Y30" s="211">
        <v>2</v>
      </c>
      <c r="Z30" s="211">
        <v>3</v>
      </c>
      <c r="AL30" s="33">
        <v>30</v>
      </c>
      <c r="AM30" s="33">
        <v>9276643</v>
      </c>
      <c r="AN30" s="33">
        <v>9276732</v>
      </c>
      <c r="AO30" s="33" t="s">
        <v>1701</v>
      </c>
    </row>
    <row r="31" spans="2:46" ht="17.149999999999999" customHeight="1">
      <c r="B31" s="2" t="s">
        <v>16</v>
      </c>
      <c r="C31" s="12" t="s">
        <v>1694</v>
      </c>
      <c r="D31" s="3"/>
      <c r="E31" s="3"/>
      <c r="F31" s="13">
        <f>SUM(F10-C19)</f>
        <v>0</v>
      </c>
      <c r="G31" s="5"/>
      <c r="M31" s="9"/>
      <c r="N31" s="9"/>
      <c r="O31" s="9"/>
      <c r="Q31" s="33" t="s">
        <v>1743</v>
      </c>
      <c r="S31" s="33">
        <v>1</v>
      </c>
      <c r="T31" s="33">
        <v>60</v>
      </c>
      <c r="Y31" s="211">
        <v>3</v>
      </c>
      <c r="Z31" s="211">
        <v>4</v>
      </c>
    </row>
    <row r="32" spans="2:46" ht="17.149999999999999" customHeight="1">
      <c r="B32" s="2" t="s">
        <v>17</v>
      </c>
      <c r="C32" s="12" t="s">
        <v>1695</v>
      </c>
      <c r="D32" s="3"/>
      <c r="E32" s="3"/>
      <c r="F32" s="20">
        <f>SUM(R47)</f>
        <v>0</v>
      </c>
      <c r="G32" s="174"/>
      <c r="M32" s="9"/>
      <c r="N32" s="9"/>
      <c r="O32" s="9"/>
      <c r="Q32" s="33" t="s">
        <v>1729</v>
      </c>
      <c r="S32" s="215">
        <v>2</v>
      </c>
      <c r="T32" s="33">
        <v>60</v>
      </c>
      <c r="Y32" s="211" t="s">
        <v>1721</v>
      </c>
      <c r="Z32" s="211">
        <v>6</v>
      </c>
    </row>
    <row r="33" spans="2:43" ht="17.149999999999999" customHeight="1">
      <c r="B33" s="2" t="s">
        <v>18</v>
      </c>
      <c r="C33" s="12" t="s">
        <v>1696</v>
      </c>
      <c r="D33" s="3"/>
      <c r="E33" s="3"/>
      <c r="F33" s="20">
        <f>SUM(AB50)</f>
        <v>0</v>
      </c>
      <c r="G33" s="174"/>
      <c r="M33" s="5"/>
      <c r="N33" s="5"/>
      <c r="O33" s="5"/>
      <c r="Q33" s="33" t="s">
        <v>1730</v>
      </c>
      <c r="S33" s="215">
        <v>3</v>
      </c>
      <c r="T33" s="33">
        <v>60</v>
      </c>
      <c r="Y33" s="216"/>
      <c r="Z33" s="216"/>
      <c r="AG33" s="100"/>
      <c r="AH33" s="217" t="s">
        <v>21</v>
      </c>
      <c r="AI33" s="211"/>
    </row>
    <row r="34" spans="2:43" ht="17.149999999999999" customHeight="1">
      <c r="B34" s="2" t="s">
        <v>19</v>
      </c>
      <c r="C34" s="12" t="s">
        <v>1697</v>
      </c>
      <c r="D34" s="3"/>
      <c r="E34" s="3"/>
      <c r="F34" s="20">
        <f>SUM(Y59)</f>
        <v>0</v>
      </c>
      <c r="G34" s="5"/>
      <c r="M34" s="174"/>
      <c r="N34" s="174"/>
      <c r="O34" s="174"/>
      <c r="Q34" s="46">
        <v>1</v>
      </c>
      <c r="S34" s="46" t="s">
        <v>1733</v>
      </c>
      <c r="T34" s="46">
        <f>VLOOKUP(Q34,S31:T33,2,0)</f>
        <v>60</v>
      </c>
      <c r="Y34" s="212" t="s">
        <v>1722</v>
      </c>
      <c r="Z34" s="213"/>
      <c r="AG34" s="100">
        <v>0</v>
      </c>
      <c r="AH34" s="217">
        <v>0</v>
      </c>
      <c r="AI34" s="211"/>
      <c r="AO34" s="100"/>
      <c r="AP34" s="217" t="s">
        <v>21</v>
      </c>
      <c r="AQ34" s="211"/>
    </row>
    <row r="35" spans="2:43" ht="17.149999999999999" customHeight="1">
      <c r="B35" s="351" t="s">
        <v>36</v>
      </c>
      <c r="C35" s="351"/>
      <c r="D35" s="351"/>
      <c r="E35" s="351"/>
      <c r="F35" s="351"/>
      <c r="G35" s="5"/>
      <c r="M35" s="174"/>
      <c r="N35" s="174"/>
      <c r="O35" s="174"/>
      <c r="Y35" s="211">
        <v>2</v>
      </c>
      <c r="Z35" s="211">
        <v>1</v>
      </c>
      <c r="AB35" s="100"/>
      <c r="AC35" s="217" t="s">
        <v>21</v>
      </c>
      <c r="AD35" s="211"/>
      <c r="AG35" s="100">
        <v>16</v>
      </c>
      <c r="AH35" s="217">
        <v>26</v>
      </c>
      <c r="AI35" s="211"/>
      <c r="AO35" s="100" t="s">
        <v>1726</v>
      </c>
      <c r="AP35" s="217">
        <v>30</v>
      </c>
      <c r="AQ35" s="211"/>
    </row>
    <row r="36" spans="2:43" ht="20" customHeight="1">
      <c r="B36" s="2"/>
      <c r="C36" s="167" t="s">
        <v>34</v>
      </c>
      <c r="D36" s="167" t="s">
        <v>25</v>
      </c>
      <c r="E36" s="348" t="s">
        <v>4</v>
      </c>
      <c r="F36" s="348"/>
      <c r="G36" s="5"/>
      <c r="M36" s="5"/>
      <c r="N36" s="5"/>
      <c r="O36" s="5"/>
      <c r="U36" s="217" t="s">
        <v>21</v>
      </c>
      <c r="V36" s="211"/>
      <c r="Y36" s="211">
        <v>3</v>
      </c>
      <c r="Z36" s="211">
        <v>2</v>
      </c>
      <c r="AB36" s="100" t="s">
        <v>3674</v>
      </c>
      <c r="AC36" s="217">
        <v>1</v>
      </c>
      <c r="AD36" s="211">
        <f>IF(O41&lt;=30,AC36,AD37)</f>
        <v>1</v>
      </c>
      <c r="AG36" s="100">
        <v>17</v>
      </c>
      <c r="AH36" s="217">
        <v>26</v>
      </c>
      <c r="AI36" s="211"/>
      <c r="AO36" s="100" t="s">
        <v>1727</v>
      </c>
      <c r="AP36" s="100">
        <v>33</v>
      </c>
      <c r="AQ36" s="211"/>
    </row>
    <row r="37" spans="2:43" ht="20" customHeight="1">
      <c r="B37" s="167" t="s">
        <v>1849</v>
      </c>
      <c r="C37" s="37">
        <v>0</v>
      </c>
      <c r="D37" s="168">
        <v>0</v>
      </c>
      <c r="E37" s="352">
        <v>0</v>
      </c>
      <c r="F37" s="352"/>
      <c r="G37" s="5"/>
      <c r="K37" s="5"/>
      <c r="L37" s="5"/>
      <c r="M37" s="5"/>
      <c r="N37" s="5"/>
      <c r="O37" s="5"/>
      <c r="U37" s="217">
        <v>30</v>
      </c>
      <c r="V37" s="211">
        <v>9181742</v>
      </c>
      <c r="Y37" s="211" t="s">
        <v>1721</v>
      </c>
      <c r="Z37" s="211">
        <v>2</v>
      </c>
      <c r="AB37" s="100" t="s">
        <v>3675</v>
      </c>
      <c r="AC37" s="100">
        <v>2</v>
      </c>
      <c r="AD37" s="211">
        <f>IF(O41&lt;=80,AC37,AD38)</f>
        <v>2</v>
      </c>
      <c r="AG37" s="100">
        <v>18</v>
      </c>
      <c r="AH37" s="217">
        <v>26</v>
      </c>
      <c r="AI37" s="211">
        <f>IF(F9&lt;=18,AH37,AI38)</f>
        <v>26</v>
      </c>
      <c r="AO37" s="100" t="s">
        <v>1744</v>
      </c>
      <c r="AP37" s="100">
        <v>39</v>
      </c>
      <c r="AQ37" s="211"/>
    </row>
    <row r="38" spans="2:43" ht="20" customHeight="1">
      <c r="B38" s="349" t="s">
        <v>35</v>
      </c>
      <c r="C38" s="349"/>
      <c r="D38" s="349"/>
      <c r="E38" s="327">
        <f>(C37*D37*E37)/1000000000*T17</f>
        <v>0</v>
      </c>
      <c r="F38" s="327"/>
      <c r="G38" s="5"/>
      <c r="O38" s="5"/>
      <c r="U38" s="100">
        <v>33</v>
      </c>
      <c r="V38" s="211">
        <v>9183613</v>
      </c>
      <c r="AB38" s="100" t="s">
        <v>3676</v>
      </c>
      <c r="AC38" s="100">
        <v>3</v>
      </c>
      <c r="AD38" s="211">
        <f>IF(O41&lt;=39,AC38,AD39)</f>
        <v>3</v>
      </c>
      <c r="AG38" s="100">
        <v>19</v>
      </c>
      <c r="AH38" s="100">
        <v>27</v>
      </c>
      <c r="AI38" s="211">
        <f>IF(F9=19,AH38,AI39)</f>
        <v>30</v>
      </c>
      <c r="AO38" s="100" t="s">
        <v>1745</v>
      </c>
      <c r="AP38" s="100">
        <v>44</v>
      </c>
      <c r="AQ38" s="211"/>
    </row>
    <row r="39" spans="2:43" ht="20" customHeight="1">
      <c r="B39" s="325" t="s">
        <v>1737</v>
      </c>
      <c r="C39" s="326"/>
      <c r="D39" s="15">
        <f>SUM(S26)</f>
        <v>0</v>
      </c>
      <c r="E39" s="327" t="s">
        <v>3685</v>
      </c>
      <c r="F39" s="327"/>
      <c r="G39" s="3"/>
      <c r="O39" s="5"/>
      <c r="U39" s="100">
        <v>39</v>
      </c>
      <c r="V39" s="211">
        <v>9183615</v>
      </c>
      <c r="Y39" s="212" t="s">
        <v>1724</v>
      </c>
      <c r="Z39" s="213"/>
      <c r="AB39" s="100" t="s">
        <v>3677</v>
      </c>
      <c r="AC39" s="100"/>
      <c r="AD39" s="211"/>
      <c r="AG39" s="100">
        <v>20</v>
      </c>
      <c r="AH39" s="100">
        <v>28</v>
      </c>
      <c r="AI39" s="211">
        <f>IF(F9=20,AH39,AI40)</f>
        <v>30</v>
      </c>
      <c r="AO39" s="100" t="s">
        <v>1728</v>
      </c>
      <c r="AP39" s="100">
        <v>51</v>
      </c>
      <c r="AQ39" s="211"/>
    </row>
    <row r="40" spans="2:43" ht="20" customHeight="1">
      <c r="B40" s="328" t="s">
        <v>1830</v>
      </c>
      <c r="C40" s="329"/>
      <c r="D40" s="329"/>
      <c r="E40" s="329"/>
      <c r="F40" s="330"/>
      <c r="G40" s="3"/>
      <c r="O40" s="5"/>
      <c r="U40" s="100">
        <v>44</v>
      </c>
      <c r="V40" s="211">
        <v>9193053</v>
      </c>
      <c r="Y40" s="211">
        <v>2</v>
      </c>
      <c r="Z40" s="211">
        <v>2</v>
      </c>
      <c r="AB40" s="100"/>
      <c r="AC40" s="100"/>
      <c r="AD40" s="211"/>
      <c r="AG40" s="100">
        <v>21</v>
      </c>
      <c r="AH40" s="100">
        <v>29</v>
      </c>
      <c r="AI40" s="211">
        <f>IF(F10=21,AH40,AI41)</f>
        <v>30</v>
      </c>
      <c r="AO40" s="33" t="s">
        <v>1746</v>
      </c>
      <c r="AP40" s="33">
        <v>61</v>
      </c>
      <c r="AQ40" s="33"/>
    </row>
    <row r="41" spans="2:43" ht="20" customHeight="1">
      <c r="B41" s="2" t="s">
        <v>1766</v>
      </c>
      <c r="C41" s="331"/>
      <c r="D41" s="332"/>
      <c r="E41" s="332"/>
      <c r="F41" s="333"/>
      <c r="O41" s="3"/>
      <c r="U41" s="100">
        <v>51</v>
      </c>
      <c r="V41" s="211">
        <v>9183616</v>
      </c>
      <c r="Y41" s="211">
        <v>3</v>
      </c>
      <c r="Z41" s="211">
        <v>3</v>
      </c>
      <c r="AB41" s="33"/>
      <c r="AC41" s="33"/>
      <c r="AD41" s="33"/>
      <c r="AG41" s="100">
        <v>22</v>
      </c>
      <c r="AH41" s="217">
        <v>30</v>
      </c>
      <c r="AI41" s="211">
        <f>IF(F11=22,AH41,AI42)</f>
        <v>30</v>
      </c>
    </row>
    <row r="42" spans="2:43" ht="20" customHeight="1">
      <c r="B42" s="58" t="s">
        <v>1770</v>
      </c>
      <c r="C42" s="58"/>
      <c r="D42" s="59"/>
      <c r="E42" s="59"/>
      <c r="F42" s="60"/>
      <c r="K42" s="163"/>
      <c r="O42" s="3"/>
      <c r="U42" s="33">
        <v>61</v>
      </c>
      <c r="V42" s="33">
        <v>9183617</v>
      </c>
      <c r="Y42" s="211" t="s">
        <v>1721</v>
      </c>
      <c r="Z42" s="211">
        <v>6</v>
      </c>
      <c r="AB42" s="33"/>
      <c r="AC42" s="33"/>
      <c r="AD42" s="33">
        <v>0</v>
      </c>
      <c r="AG42" s="100">
        <v>23</v>
      </c>
      <c r="AH42" s="100">
        <v>31</v>
      </c>
      <c r="AI42" s="211">
        <f>IF(F12=23,AH42,AI43)</f>
        <v>30</v>
      </c>
    </row>
    <row r="43" spans="2:43" ht="30.5" customHeight="1">
      <c r="B43" s="27" t="s">
        <v>1784</v>
      </c>
      <c r="C43" s="334"/>
      <c r="D43" s="334"/>
      <c r="E43" s="56">
        <f>F43</f>
        <v>0</v>
      </c>
      <c r="F43" s="54"/>
      <c r="K43" s="266"/>
      <c r="AB43" s="46"/>
      <c r="AC43" s="46"/>
      <c r="AD43" s="46">
        <f>IF(O41&gt;=15,AD36,AD42)</f>
        <v>0</v>
      </c>
      <c r="AG43" s="100">
        <v>24</v>
      </c>
      <c r="AH43" s="100">
        <v>32</v>
      </c>
      <c r="AI43" s="211">
        <f>IF(F13=24,AH43,AI44)</f>
        <v>30</v>
      </c>
    </row>
    <row r="44" spans="2:43" ht="20" customHeight="1">
      <c r="B44" s="335" t="s">
        <v>1807</v>
      </c>
      <c r="C44" s="335"/>
      <c r="D44" s="335"/>
      <c r="E44" s="335"/>
      <c r="F44" s="335"/>
      <c r="K44" s="9"/>
      <c r="L44" s="9"/>
      <c r="M44" s="9"/>
      <c r="N44" s="9"/>
      <c r="AG44" s="100">
        <v>25</v>
      </c>
      <c r="AH44" s="100">
        <v>33</v>
      </c>
      <c r="AI44" s="211">
        <f>IF(F14=25,AH44,AI45)</f>
        <v>30</v>
      </c>
    </row>
    <row r="45" spans="2:43" ht="20" customHeight="1">
      <c r="K45" s="9"/>
      <c r="L45" s="9"/>
      <c r="M45" s="9"/>
      <c r="N45" s="9"/>
      <c r="AC45" s="77" t="s">
        <v>4173</v>
      </c>
      <c r="AG45" s="100">
        <v>26</v>
      </c>
      <c r="AH45" s="217">
        <v>34</v>
      </c>
      <c r="AI45" s="211">
        <f>IF(F15=26,AH45,AI46)</f>
        <v>30</v>
      </c>
    </row>
    <row r="46" spans="2:43" ht="20" customHeight="1">
      <c r="B46" s="339" t="s">
        <v>1851</v>
      </c>
      <c r="C46" s="340"/>
      <c r="D46" s="340"/>
      <c r="E46" s="340"/>
      <c r="F46" s="341"/>
      <c r="K46" s="9"/>
      <c r="L46" s="9"/>
      <c r="M46" s="9"/>
      <c r="N46" s="9"/>
      <c r="Q46" s="33" t="s">
        <v>1702</v>
      </c>
      <c r="R46" s="33"/>
      <c r="AC46" s="77" t="s">
        <v>3775</v>
      </c>
      <c r="AG46" s="100">
        <v>27</v>
      </c>
      <c r="AH46" s="100">
        <v>35</v>
      </c>
      <c r="AI46" s="211">
        <f>IF(F16=27,AH46,AI47)</f>
        <v>30</v>
      </c>
    </row>
    <row r="47" spans="2:43" ht="20" customHeight="1">
      <c r="B47" s="42" t="s">
        <v>1844</v>
      </c>
      <c r="C47" s="342"/>
      <c r="D47" s="343"/>
      <c r="E47" s="343"/>
      <c r="F47" s="344"/>
      <c r="K47" s="9"/>
      <c r="L47" s="9"/>
      <c r="M47" s="9"/>
      <c r="N47" s="9"/>
      <c r="Q47" s="91">
        <f>SUM(F30-F9)</f>
        <v>0</v>
      </c>
      <c r="R47" s="46">
        <f>IF(Q47=0,,Q47)</f>
        <v>0</v>
      </c>
      <c r="AC47" s="77" t="s">
        <v>3776</v>
      </c>
      <c r="AG47" s="100">
        <v>28</v>
      </c>
      <c r="AH47" s="100">
        <v>36</v>
      </c>
      <c r="AI47" s="211">
        <f>IF(F17=28,AH47,AI48)</f>
        <v>30</v>
      </c>
    </row>
    <row r="48" spans="2:43" ht="30.5" customHeight="1">
      <c r="B48" s="345" t="s">
        <v>1845</v>
      </c>
      <c r="C48" s="346"/>
      <c r="D48" s="346"/>
      <c r="E48" s="50">
        <f>F48</f>
        <v>0</v>
      </c>
      <c r="F48" s="51"/>
      <c r="K48" s="5"/>
      <c r="L48" s="5"/>
      <c r="M48" s="5"/>
      <c r="N48" s="5"/>
      <c r="T48" s="336" t="s">
        <v>1747</v>
      </c>
      <c r="U48" s="337"/>
      <c r="V48" s="338"/>
      <c r="W48" s="33"/>
      <c r="AG48" s="100">
        <v>29</v>
      </c>
      <c r="AH48" s="100">
        <v>37</v>
      </c>
      <c r="AI48" s="211">
        <f>IF(F18=29,AH48,AI49)</f>
        <v>30</v>
      </c>
    </row>
    <row r="49" spans="11:35" ht="20" customHeight="1">
      <c r="K49" s="174"/>
      <c r="L49" s="174"/>
      <c r="M49" s="174"/>
      <c r="N49" s="174"/>
      <c r="Q49" s="33">
        <v>2</v>
      </c>
      <c r="R49" s="218">
        <f>F11-(F8-F13)-U2-W71-F8</f>
        <v>0</v>
      </c>
      <c r="T49" s="33"/>
      <c r="U49" s="33">
        <v>1</v>
      </c>
      <c r="V49" s="33">
        <v>2</v>
      </c>
      <c r="W49" s="33">
        <v>3</v>
      </c>
      <c r="Y49" s="33" t="s">
        <v>1703</v>
      </c>
      <c r="Z49" s="33"/>
      <c r="AA49" s="80"/>
      <c r="AB49" s="77">
        <f>IFERROR(VLOOKUP(Q10,Y50:Z52,2,FALSE),"0")</f>
        <v>0</v>
      </c>
      <c r="AG49" s="100">
        <v>30</v>
      </c>
      <c r="AH49" s="217">
        <v>38</v>
      </c>
      <c r="AI49" s="211">
        <f>IF(F19=30,AH49,AI50)</f>
        <v>30</v>
      </c>
    </row>
    <row r="50" spans="11:35" ht="20" customHeight="1">
      <c r="K50" s="174"/>
      <c r="L50" s="174"/>
      <c r="M50" s="174"/>
      <c r="N50" s="174"/>
      <c r="Q50" s="33">
        <v>3</v>
      </c>
      <c r="R50" s="218">
        <f>F11-(F8-F13)-F8-U2*2+F14-W71</f>
        <v>0</v>
      </c>
      <c r="T50" s="33">
        <v>1</v>
      </c>
      <c r="U50" s="33" t="s">
        <v>1701</v>
      </c>
      <c r="V50" s="33" t="s">
        <v>1701</v>
      </c>
      <c r="W50" s="33">
        <v>9</v>
      </c>
      <c r="Y50" s="33">
        <v>2</v>
      </c>
      <c r="Z50" s="218">
        <f>F11-(F8-F13)-W2-W71-F9</f>
        <v>0</v>
      </c>
      <c r="AA50" s="219"/>
      <c r="AB50" s="77">
        <f>IF(AB49&lt;0,,AB49)</f>
        <v>0</v>
      </c>
      <c r="AG50" s="100">
        <v>31</v>
      </c>
      <c r="AH50" s="100">
        <v>39</v>
      </c>
      <c r="AI50" s="211">
        <f>IF(F20=31,AH50,AI51)</f>
        <v>30</v>
      </c>
    </row>
    <row r="51" spans="11:35" ht="20" customHeight="1">
      <c r="K51" s="5"/>
      <c r="L51" s="5"/>
      <c r="M51" s="5"/>
      <c r="N51" s="5"/>
      <c r="Q51" s="33">
        <v>1</v>
      </c>
      <c r="R51" s="33">
        <v>0</v>
      </c>
      <c r="T51" s="33">
        <v>2</v>
      </c>
      <c r="U51" s="33">
        <v>9181744</v>
      </c>
      <c r="V51" s="33" t="s">
        <v>1701</v>
      </c>
      <c r="W51" s="33">
        <v>10</v>
      </c>
      <c r="Y51" s="33">
        <v>3</v>
      </c>
      <c r="Z51" s="218">
        <f>F11-(F8-F14)-F8-W2*2+F13-W71</f>
        <v>0</v>
      </c>
      <c r="AA51" s="219"/>
      <c r="AG51" s="100">
        <v>32</v>
      </c>
      <c r="AH51" s="100">
        <v>40</v>
      </c>
      <c r="AI51" s="211">
        <f>IF(F21=32,AH51,AI52)</f>
        <v>30</v>
      </c>
    </row>
    <row r="52" spans="11:35">
      <c r="K52" s="5"/>
      <c r="L52" s="5"/>
      <c r="M52" s="5"/>
      <c r="N52" s="5"/>
      <c r="Q52" s="46" t="s">
        <v>1734</v>
      </c>
      <c r="R52" s="46">
        <f>IFERROR(VLOOKUP(Q10,Q49:R51,2,FALSE),"0")</f>
        <v>0</v>
      </c>
      <c r="T52" s="33">
        <v>3</v>
      </c>
      <c r="U52" s="33">
        <v>9183533</v>
      </c>
      <c r="V52" s="33" t="s">
        <v>1701</v>
      </c>
      <c r="W52" s="33">
        <v>11</v>
      </c>
      <c r="Y52" s="33">
        <v>1</v>
      </c>
      <c r="Z52" s="33">
        <v>0</v>
      </c>
      <c r="AA52" s="80"/>
      <c r="AG52" s="100">
        <v>33</v>
      </c>
      <c r="AH52" s="100">
        <v>41</v>
      </c>
      <c r="AI52" s="211">
        <f>IF(F22=33,AH52,AI53)</f>
        <v>30</v>
      </c>
    </row>
    <row r="53" spans="11:35">
      <c r="K53" s="5"/>
      <c r="L53" s="5"/>
      <c r="M53" s="5"/>
      <c r="N53" s="5"/>
      <c r="T53" s="33">
        <v>4</v>
      </c>
      <c r="U53" s="33">
        <v>9181744</v>
      </c>
      <c r="V53" s="33">
        <v>9183533</v>
      </c>
      <c r="W53" s="33">
        <v>12</v>
      </c>
      <c r="AG53" s="100">
        <v>34</v>
      </c>
      <c r="AH53" s="217">
        <v>42</v>
      </c>
      <c r="AI53" s="211">
        <f>IF(F23=34,AH53,AI54)</f>
        <v>30</v>
      </c>
    </row>
    <row r="54" spans="11:35">
      <c r="K54" s="5"/>
      <c r="L54" s="5"/>
      <c r="M54" s="5"/>
      <c r="N54" s="5"/>
      <c r="Q54" s="33">
        <v>2</v>
      </c>
      <c r="R54" s="218" t="s">
        <v>1701</v>
      </c>
      <c r="AG54" s="100">
        <v>35</v>
      </c>
      <c r="AH54" s="100">
        <v>43</v>
      </c>
      <c r="AI54" s="211">
        <f>IF(F24=35,AH54,AI55)</f>
        <v>30</v>
      </c>
    </row>
    <row r="55" spans="11:35">
      <c r="K55" s="5"/>
      <c r="L55" s="5"/>
      <c r="M55" s="5"/>
      <c r="N55" s="5"/>
      <c r="Q55" s="33">
        <v>3</v>
      </c>
      <c r="R55" s="218">
        <f>F11-(F8-F13)*2-U2*2-W71</f>
        <v>0</v>
      </c>
      <c r="T55" s="336" t="s">
        <v>1759</v>
      </c>
      <c r="U55" s="337"/>
      <c r="V55" s="338"/>
      <c r="Y55" s="33" t="s">
        <v>1700</v>
      </c>
      <c r="Z55" s="33"/>
      <c r="AG55" s="100">
        <v>36</v>
      </c>
      <c r="AH55" s="100">
        <v>44</v>
      </c>
      <c r="AI55" s="211">
        <f>IF(F25=36,AH55,AI56)</f>
        <v>30</v>
      </c>
    </row>
    <row r="56" spans="11:35">
      <c r="K56" s="3"/>
      <c r="L56" s="3"/>
      <c r="M56" s="3"/>
      <c r="N56" s="3"/>
      <c r="Q56" s="33">
        <v>1</v>
      </c>
      <c r="R56" s="33">
        <v>0</v>
      </c>
      <c r="T56" s="33"/>
      <c r="U56" s="33">
        <v>1</v>
      </c>
      <c r="V56" s="33">
        <v>2</v>
      </c>
      <c r="Y56" s="33">
        <v>2</v>
      </c>
      <c r="Z56" s="33" t="s">
        <v>1701</v>
      </c>
      <c r="AG56" s="100">
        <v>37</v>
      </c>
      <c r="AH56" s="100">
        <v>45</v>
      </c>
      <c r="AI56" s="211">
        <f>IF(F26=37,AH56,AI57)</f>
        <v>30</v>
      </c>
    </row>
    <row r="57" spans="11:35">
      <c r="K57" s="3"/>
      <c r="L57" s="3"/>
      <c r="M57" s="3"/>
      <c r="N57" s="3"/>
      <c r="Q57" s="46" t="s">
        <v>1735</v>
      </c>
      <c r="R57" s="46">
        <f>IFERROR(VLOOKUP(Q10,Q54:R56,2,FALSE),"0")</f>
        <v>0</v>
      </c>
      <c r="T57" s="33">
        <v>1</v>
      </c>
      <c r="U57" s="33" t="s">
        <v>1701</v>
      </c>
      <c r="V57" s="33"/>
      <c r="Y57" s="33">
        <v>3</v>
      </c>
      <c r="Z57" s="218">
        <f>F11-(F8-F13)*2-W2*2-W71</f>
        <v>0</v>
      </c>
      <c r="AG57" s="100">
        <v>38</v>
      </c>
      <c r="AH57" s="217">
        <v>46</v>
      </c>
      <c r="AI57" s="211">
        <f>IF(F27=38,AH57,AI58)</f>
        <v>30</v>
      </c>
    </row>
    <row r="58" spans="11:35">
      <c r="T58" s="33">
        <v>2</v>
      </c>
      <c r="U58" s="33">
        <v>9169548</v>
      </c>
      <c r="V58" s="33"/>
      <c r="Y58" s="33">
        <v>1</v>
      </c>
      <c r="Z58" s="33">
        <v>0</v>
      </c>
      <c r="AG58" s="100">
        <v>39</v>
      </c>
      <c r="AH58" s="100">
        <v>47</v>
      </c>
      <c r="AI58" s="211">
        <f>IF(F28=39,AH58,AI59)</f>
        <v>30</v>
      </c>
    </row>
    <row r="59" spans="11:35">
      <c r="Q59" s="208">
        <f>70-F13</f>
        <v>70</v>
      </c>
      <c r="R59" s="33">
        <f>IF(Q59=70,,Q59)</f>
        <v>0</v>
      </c>
      <c r="T59" s="33">
        <v>3</v>
      </c>
      <c r="U59" s="33">
        <v>9154933</v>
      </c>
      <c r="V59" s="33"/>
      <c r="Y59" s="77">
        <f>IFERROR(VLOOKUP(Q10,$Y$56:$Z$58,2,FALSE),"0")</f>
        <v>0</v>
      </c>
      <c r="AG59" s="100">
        <v>40</v>
      </c>
      <c r="AH59" s="100">
        <v>48</v>
      </c>
      <c r="AI59" s="211">
        <f>IF(F29=40,AH59,AI60)</f>
        <v>30</v>
      </c>
    </row>
    <row r="60" spans="11:35">
      <c r="Q60" s="208">
        <f>32-F13</f>
        <v>32</v>
      </c>
      <c r="R60" s="33">
        <f>IF(Q60=32,,Q60)</f>
        <v>0</v>
      </c>
      <c r="T60" s="33">
        <v>4</v>
      </c>
      <c r="U60" s="33">
        <v>4</v>
      </c>
      <c r="V60" s="33"/>
      <c r="AG60" s="100">
        <v>41</v>
      </c>
      <c r="AH60" s="100">
        <v>49</v>
      </c>
      <c r="AI60" s="211">
        <f>IF(F30=41,AH60,AI61)</f>
        <v>30</v>
      </c>
    </row>
    <row r="61" spans="11:35">
      <c r="Q61" s="46" t="s">
        <v>1698</v>
      </c>
      <c r="R61" s="46" t="s">
        <v>1699</v>
      </c>
      <c r="AG61" s="100">
        <v>42</v>
      </c>
      <c r="AH61" s="217">
        <v>50</v>
      </c>
      <c r="AI61" s="211">
        <f>IF(F31=42,AH61,AI62)</f>
        <v>30</v>
      </c>
    </row>
    <row r="62" spans="11:35">
      <c r="AG62" s="100">
        <v>43</v>
      </c>
      <c r="AH62" s="100">
        <v>51</v>
      </c>
      <c r="AI62" s="211">
        <f>IF(F32=43,AH62,AI63)</f>
        <v>30</v>
      </c>
    </row>
    <row r="63" spans="11:35">
      <c r="L63" s="9"/>
      <c r="Q63" s="33" t="s">
        <v>1767</v>
      </c>
      <c r="S63" s="220" t="e">
        <f>#REF!+W71</f>
        <v>#REF!</v>
      </c>
      <c r="AG63" s="100">
        <v>44</v>
      </c>
      <c r="AH63" s="100">
        <v>52</v>
      </c>
      <c r="AI63" s="211">
        <f>IF(F33=44,AH63,AI64)</f>
        <v>30</v>
      </c>
    </row>
    <row r="64" spans="11:35">
      <c r="L64" s="5"/>
      <c r="Q64" s="33" t="s">
        <v>1768</v>
      </c>
      <c r="AG64" s="100">
        <v>45</v>
      </c>
      <c r="AH64" s="100">
        <v>53</v>
      </c>
      <c r="AI64" s="211">
        <f>IF(F34=45,AH64,AI65)</f>
        <v>30</v>
      </c>
    </row>
    <row r="65" spans="12:35">
      <c r="L65" s="174"/>
      <c r="Q65" s="33" t="s">
        <v>1769</v>
      </c>
      <c r="U65" s="33" t="s">
        <v>1848</v>
      </c>
      <c r="X65" s="77">
        <v>1</v>
      </c>
      <c r="Y65" s="77" t="s">
        <v>1701</v>
      </c>
      <c r="AG65" s="100">
        <v>46</v>
      </c>
      <c r="AH65" s="217">
        <v>54</v>
      </c>
      <c r="AI65" s="211">
        <f>IF(F35=46,AH65,AI66)</f>
        <v>30</v>
      </c>
    </row>
    <row r="66" spans="12:35">
      <c r="L66" s="174"/>
      <c r="Q66" s="46">
        <v>1</v>
      </c>
      <c r="S66" s="221">
        <f>SUM(F16)</f>
        <v>0</v>
      </c>
      <c r="U66" s="33" t="s">
        <v>1850</v>
      </c>
      <c r="X66" s="77">
        <v>2</v>
      </c>
      <c r="Y66" s="77">
        <v>40438</v>
      </c>
      <c r="AG66" s="100">
        <v>47</v>
      </c>
      <c r="AH66" s="100">
        <v>55</v>
      </c>
      <c r="AI66" s="211">
        <f>IF(F36=47,AH66,AI67)</f>
        <v>30</v>
      </c>
    </row>
    <row r="67" spans="12:35">
      <c r="L67" s="5"/>
      <c r="Q67" s="33"/>
      <c r="U67" s="33"/>
      <c r="AG67" s="100">
        <v>48</v>
      </c>
      <c r="AH67" s="100">
        <v>56</v>
      </c>
      <c r="AI67" s="211">
        <f>IF(F37=48,AH67,AI68)</f>
        <v>30</v>
      </c>
    </row>
    <row r="68" spans="12:35">
      <c r="L68" s="5"/>
      <c r="U68" s="33">
        <v>1</v>
      </c>
      <c r="AG68" s="100">
        <v>49</v>
      </c>
      <c r="AH68" s="100">
        <v>57</v>
      </c>
      <c r="AI68" s="211">
        <f>IF(F38=49,AH68,AI69)</f>
        <v>30</v>
      </c>
    </row>
    <row r="69" spans="12:35">
      <c r="L69" s="5"/>
      <c r="Q69" s="33" t="s">
        <v>1773</v>
      </c>
      <c r="Y69" s="77">
        <v>1</v>
      </c>
      <c r="Z69" s="77">
        <v>0</v>
      </c>
      <c r="AG69" s="100">
        <v>50</v>
      </c>
      <c r="AH69" s="217">
        <v>58</v>
      </c>
      <c r="AI69" s="211">
        <f>IF(F10&lt;=50,AH41,AI70)</f>
        <v>30</v>
      </c>
    </row>
    <row r="70" spans="12:35">
      <c r="L70" s="5"/>
      <c r="Q70" s="33" t="s">
        <v>1774</v>
      </c>
      <c r="T70" s="77">
        <v>1</v>
      </c>
      <c r="U70" s="33" t="s">
        <v>3672</v>
      </c>
      <c r="Y70" s="77">
        <v>2</v>
      </c>
      <c r="Z70" s="77">
        <v>34</v>
      </c>
      <c r="AG70" s="33"/>
      <c r="AH70" s="33"/>
      <c r="AI70" s="33">
        <v>0</v>
      </c>
    </row>
    <row r="71" spans="12:35">
      <c r="L71" s="5"/>
      <c r="Q71" s="33" t="s">
        <v>1775</v>
      </c>
      <c r="T71" s="77">
        <v>2</v>
      </c>
      <c r="U71" s="33" t="s">
        <v>3673</v>
      </c>
      <c r="W71" s="77">
        <f>VLOOKUP(U73,Y69:Z71,2,0)</f>
        <v>0</v>
      </c>
      <c r="Y71" s="77">
        <v>3</v>
      </c>
      <c r="Z71" s="77">
        <v>68</v>
      </c>
      <c r="AG71" s="46"/>
      <c r="AH71" s="46"/>
      <c r="AI71" s="46">
        <f>VLOOKUP(F9,$AG$34:$AH$69,2,0)</f>
        <v>0</v>
      </c>
    </row>
    <row r="72" spans="12:35">
      <c r="L72" s="3"/>
      <c r="Q72" s="33" t="s">
        <v>1776</v>
      </c>
      <c r="T72" s="77">
        <v>3</v>
      </c>
      <c r="U72" s="33" t="s">
        <v>3684</v>
      </c>
    </row>
    <row r="73" spans="12:35">
      <c r="L73" s="3"/>
      <c r="Q73" s="46">
        <v>1</v>
      </c>
      <c r="U73" s="46">
        <v>1</v>
      </c>
    </row>
    <row r="75" spans="12:35">
      <c r="Q75" s="100"/>
      <c r="R75" s="217" t="s">
        <v>21</v>
      </c>
      <c r="S75" s="211"/>
      <c r="U75" s="324" t="s">
        <v>1799</v>
      </c>
      <c r="V75" s="324"/>
      <c r="W75" s="324"/>
      <c r="X75" s="324"/>
      <c r="AA75" s="267">
        <f>VLOOKUP(U73,Y69:Z71,2,0)</f>
        <v>0</v>
      </c>
    </row>
    <row r="76" spans="12:35">
      <c r="Q76" s="100" t="s">
        <v>3704</v>
      </c>
      <c r="R76" s="222" t="s">
        <v>1777</v>
      </c>
      <c r="S76" s="211" t="str">
        <f>IF(D24&lt;313,R76,S77)</f>
        <v>250 мм</v>
      </c>
      <c r="U76" s="33">
        <v>1</v>
      </c>
      <c r="V76" s="33" t="s">
        <v>1701</v>
      </c>
      <c r="W76" s="33"/>
      <c r="X76" s="33"/>
    </row>
    <row r="77" spans="12:35">
      <c r="Q77" s="100" t="s">
        <v>3705</v>
      </c>
      <c r="R77" s="100" t="s">
        <v>1778</v>
      </c>
      <c r="S77" s="211" t="str">
        <f>IF(D24&lt;363,R77,S78)</f>
        <v>300 мм</v>
      </c>
      <c r="U77" s="33">
        <v>2</v>
      </c>
      <c r="V77" s="33">
        <v>9144830</v>
      </c>
      <c r="W77" s="33"/>
      <c r="X77" s="33"/>
    </row>
    <row r="78" spans="12:35">
      <c r="Q78" s="100" t="s">
        <v>3706</v>
      </c>
      <c r="R78" s="100" t="s">
        <v>1779</v>
      </c>
      <c r="S78" s="211" t="str">
        <f>IF(D24&lt;413,R78,S79)</f>
        <v>350 мм</v>
      </c>
      <c r="U78" s="33">
        <v>3</v>
      </c>
      <c r="V78" s="33">
        <v>9144830</v>
      </c>
      <c r="W78" s="33"/>
      <c r="X78" s="33"/>
    </row>
    <row r="79" spans="12:35">
      <c r="Q79" s="100" t="s">
        <v>3707</v>
      </c>
      <c r="R79" s="100" t="s">
        <v>1780</v>
      </c>
      <c r="S79" s="211" t="str">
        <f>IF(D24&lt;463,R79,S80)</f>
        <v>400 мм</v>
      </c>
      <c r="U79" s="33">
        <v>1</v>
      </c>
      <c r="V79" s="33" t="s">
        <v>1701</v>
      </c>
      <c r="W79" s="33"/>
      <c r="X79" s="33"/>
    </row>
    <row r="80" spans="12:35">
      <c r="Q80" s="100" t="s">
        <v>3708</v>
      </c>
      <c r="R80" s="100" t="s">
        <v>1781</v>
      </c>
      <c r="S80" s="211" t="str">
        <f>IF(D24&lt;513,R80,S81)</f>
        <v>450 мм</v>
      </c>
      <c r="U80" s="33">
        <v>2</v>
      </c>
      <c r="V80" s="33">
        <v>9144841</v>
      </c>
      <c r="W80" s="33"/>
      <c r="X80" s="33"/>
    </row>
    <row r="81" spans="17:24">
      <c r="Q81" s="33" t="s">
        <v>3709</v>
      </c>
      <c r="R81" s="33" t="s">
        <v>1782</v>
      </c>
      <c r="S81" s="33" t="str">
        <f>IF(D24&lt;563,R81,S82)</f>
        <v>500 мм</v>
      </c>
      <c r="U81" s="33">
        <v>3</v>
      </c>
      <c r="V81" s="33">
        <v>9144841</v>
      </c>
      <c r="W81" s="33"/>
      <c r="X81" s="33"/>
    </row>
    <row r="82" spans="17:24">
      <c r="Q82" s="33" t="s">
        <v>3710</v>
      </c>
      <c r="R82" s="33" t="s">
        <v>1783</v>
      </c>
      <c r="S82" s="33" t="str">
        <f>IF(D24&lt;1000,R82,S83)</f>
        <v>550 мм</v>
      </c>
      <c r="U82" s="33"/>
      <c r="V82" s="33"/>
      <c r="W82" s="33"/>
      <c r="X82" s="33"/>
    </row>
    <row r="83" spans="17:24">
      <c r="Q83" s="33"/>
      <c r="R83" s="33"/>
      <c r="S83" s="33">
        <v>0</v>
      </c>
    </row>
    <row r="84" spans="17:24">
      <c r="Q84" s="33"/>
      <c r="R84" s="33"/>
      <c r="S84" s="33">
        <f>IF(D24&gt;=262,S76,S83)</f>
        <v>0</v>
      </c>
    </row>
    <row r="87" spans="17:24">
      <c r="Q87" s="320" t="s">
        <v>1785</v>
      </c>
      <c r="R87" s="320"/>
      <c r="S87" s="320"/>
      <c r="T87" s="216"/>
      <c r="U87" s="320" t="s">
        <v>1786</v>
      </c>
      <c r="V87" s="320"/>
      <c r="W87" s="320"/>
    </row>
    <row r="88" spans="17:24">
      <c r="Q88" s="321" t="s">
        <v>1787</v>
      </c>
      <c r="R88" s="322"/>
      <c r="S88" s="322"/>
      <c r="T88" s="216"/>
      <c r="U88" s="321" t="s">
        <v>1787</v>
      </c>
      <c r="V88" s="322"/>
      <c r="W88" s="322"/>
    </row>
    <row r="89" spans="17:24">
      <c r="Q89" s="211"/>
      <c r="R89" s="211" t="s">
        <v>1796</v>
      </c>
      <c r="S89" s="211" t="s">
        <v>1797</v>
      </c>
      <c r="T89" s="216"/>
      <c r="U89" s="211"/>
      <c r="V89" s="211" t="s">
        <v>1769</v>
      </c>
      <c r="W89" s="211" t="s">
        <v>1768</v>
      </c>
    </row>
    <row r="90" spans="17:24">
      <c r="Q90" s="211" t="s">
        <v>1777</v>
      </c>
      <c r="R90" s="211" t="s">
        <v>1701</v>
      </c>
      <c r="S90" s="211">
        <v>9105635</v>
      </c>
      <c r="T90" s="216"/>
      <c r="U90" s="211" t="s">
        <v>1777</v>
      </c>
      <c r="V90" s="211" t="s">
        <v>1701</v>
      </c>
      <c r="W90" s="211">
        <v>9105636</v>
      </c>
    </row>
    <row r="91" spans="17:24">
      <c r="Q91" s="211" t="s">
        <v>1778</v>
      </c>
      <c r="R91" s="211" t="s">
        <v>1701</v>
      </c>
      <c r="S91" s="211">
        <v>9105639</v>
      </c>
      <c r="T91" s="216"/>
      <c r="U91" s="211" t="s">
        <v>1778</v>
      </c>
      <c r="V91" s="211" t="s">
        <v>1701</v>
      </c>
      <c r="W91" s="211">
        <v>9105640</v>
      </c>
    </row>
    <row r="92" spans="17:24">
      <c r="Q92" s="211" t="s">
        <v>1779</v>
      </c>
      <c r="R92" s="211" t="s">
        <v>1701</v>
      </c>
      <c r="S92" s="211">
        <v>9105643</v>
      </c>
      <c r="T92" s="216"/>
      <c r="U92" s="211" t="s">
        <v>1779</v>
      </c>
      <c r="V92" s="211" t="s">
        <v>1701</v>
      </c>
      <c r="W92" s="211">
        <v>9105644</v>
      </c>
    </row>
    <row r="93" spans="17:24">
      <c r="Q93" s="211" t="s">
        <v>1780</v>
      </c>
      <c r="R93" s="211" t="s">
        <v>1701</v>
      </c>
      <c r="S93" s="211">
        <v>9105647</v>
      </c>
      <c r="T93" s="216"/>
      <c r="U93" s="211" t="s">
        <v>1780</v>
      </c>
      <c r="V93" s="211" t="s">
        <v>1701</v>
      </c>
      <c r="W93" s="211">
        <v>9105648</v>
      </c>
    </row>
    <row r="94" spans="17:24">
      <c r="Q94" s="211" t="s">
        <v>1781</v>
      </c>
      <c r="R94" s="211" t="s">
        <v>1701</v>
      </c>
      <c r="S94" s="211">
        <v>9105651</v>
      </c>
      <c r="T94" s="216"/>
      <c r="U94" s="211" t="s">
        <v>1781</v>
      </c>
      <c r="V94" s="211" t="s">
        <v>1701</v>
      </c>
      <c r="W94" s="211">
        <v>9105652</v>
      </c>
    </row>
    <row r="95" spans="17:24">
      <c r="Q95" s="211" t="s">
        <v>1782</v>
      </c>
      <c r="R95" s="211" t="s">
        <v>1701</v>
      </c>
      <c r="S95" s="211">
        <v>9105655</v>
      </c>
      <c r="T95" s="216"/>
      <c r="U95" s="211" t="s">
        <v>1782</v>
      </c>
      <c r="V95" s="211" t="s">
        <v>1701</v>
      </c>
      <c r="W95" s="211">
        <v>9105656</v>
      </c>
    </row>
    <row r="96" spans="17:24">
      <c r="Q96" s="100" t="s">
        <v>1783</v>
      </c>
      <c r="R96" s="211" t="s">
        <v>1701</v>
      </c>
      <c r="S96" s="211">
        <v>9105659</v>
      </c>
      <c r="T96" s="216"/>
      <c r="U96" s="100" t="s">
        <v>1783</v>
      </c>
      <c r="V96" s="211" t="s">
        <v>1701</v>
      </c>
      <c r="W96" s="211">
        <v>9105660</v>
      </c>
    </row>
    <row r="97" spans="17:23">
      <c r="Q97" s="320"/>
      <c r="R97" s="320"/>
      <c r="S97" s="320"/>
      <c r="T97" s="216"/>
      <c r="U97" s="216"/>
      <c r="V97" s="216"/>
      <c r="W97" s="216"/>
    </row>
    <row r="98" spans="17:23">
      <c r="Q98" s="320" t="s">
        <v>1788</v>
      </c>
      <c r="R98" s="320"/>
      <c r="S98" s="320"/>
      <c r="T98" s="216"/>
      <c r="U98" s="320" t="s">
        <v>1789</v>
      </c>
      <c r="V98" s="320"/>
      <c r="W98" s="320"/>
    </row>
    <row r="99" spans="17:23">
      <c r="Q99" s="211"/>
      <c r="R99" s="211" t="s">
        <v>1796</v>
      </c>
      <c r="S99" s="211" t="s">
        <v>1797</v>
      </c>
      <c r="T99" s="216"/>
      <c r="U99" s="211"/>
      <c r="V99" s="211" t="s">
        <v>1769</v>
      </c>
      <c r="W99" s="211" t="s">
        <v>1768</v>
      </c>
    </row>
    <row r="100" spans="17:23">
      <c r="Q100" s="211" t="s">
        <v>1777</v>
      </c>
      <c r="R100" s="211">
        <v>9049306</v>
      </c>
      <c r="S100" s="211">
        <v>9105661</v>
      </c>
      <c r="T100" s="216"/>
      <c r="U100" s="211" t="s">
        <v>1777</v>
      </c>
      <c r="V100" s="211">
        <v>9049307</v>
      </c>
      <c r="W100" s="211">
        <v>9105662</v>
      </c>
    </row>
    <row r="101" spans="17:23">
      <c r="Q101" s="211" t="s">
        <v>1778</v>
      </c>
      <c r="R101" s="211">
        <v>9047647</v>
      </c>
      <c r="S101" s="211">
        <v>9105665</v>
      </c>
      <c r="T101" s="216"/>
      <c r="U101" s="211" t="s">
        <v>1778</v>
      </c>
      <c r="V101" s="211">
        <v>9047648</v>
      </c>
      <c r="W101" s="211">
        <v>9105666</v>
      </c>
    </row>
    <row r="102" spans="17:23">
      <c r="Q102" s="211" t="s">
        <v>1779</v>
      </c>
      <c r="R102" s="211">
        <v>9047662</v>
      </c>
      <c r="S102" s="211">
        <v>9105669</v>
      </c>
      <c r="T102" s="216"/>
      <c r="U102" s="211" t="s">
        <v>1779</v>
      </c>
      <c r="V102" s="211">
        <v>9047666</v>
      </c>
      <c r="W102" s="211">
        <v>9105670</v>
      </c>
    </row>
    <row r="103" spans="17:23">
      <c r="Q103" s="211" t="s">
        <v>1780</v>
      </c>
      <c r="R103" s="211">
        <v>9047735</v>
      </c>
      <c r="S103" s="211">
        <v>9105673</v>
      </c>
      <c r="T103" s="216"/>
      <c r="U103" s="211" t="s">
        <v>1780</v>
      </c>
      <c r="V103" s="211">
        <v>9047736</v>
      </c>
      <c r="W103" s="211">
        <v>9105674</v>
      </c>
    </row>
    <row r="104" spans="17:23">
      <c r="Q104" s="211" t="s">
        <v>1781</v>
      </c>
      <c r="R104" s="211">
        <v>9047751</v>
      </c>
      <c r="S104" s="211">
        <v>9105677</v>
      </c>
      <c r="T104" s="216"/>
      <c r="U104" s="211" t="s">
        <v>1781</v>
      </c>
      <c r="V104" s="211">
        <v>9047752</v>
      </c>
      <c r="W104" s="211">
        <v>9105678</v>
      </c>
    </row>
    <row r="105" spans="17:23">
      <c r="Q105" s="211" t="s">
        <v>1782</v>
      </c>
      <c r="R105" s="211">
        <v>9047770</v>
      </c>
      <c r="S105" s="211">
        <v>9105682</v>
      </c>
      <c r="T105" s="216"/>
      <c r="U105" s="211" t="s">
        <v>1782</v>
      </c>
      <c r="V105" s="211">
        <v>9047771</v>
      </c>
      <c r="W105" s="211">
        <v>9105683</v>
      </c>
    </row>
    <row r="106" spans="17:23">
      <c r="Q106" s="100" t="s">
        <v>1783</v>
      </c>
      <c r="R106" s="211">
        <v>9047774</v>
      </c>
      <c r="S106" s="211">
        <v>9105686</v>
      </c>
      <c r="T106" s="216"/>
      <c r="U106" s="100" t="s">
        <v>1783</v>
      </c>
      <c r="V106" s="211">
        <v>9047775</v>
      </c>
      <c r="W106" s="211">
        <v>9105687</v>
      </c>
    </row>
    <row r="107" spans="17:23">
      <c r="Q107" s="320"/>
      <c r="R107" s="320"/>
      <c r="S107" s="320"/>
      <c r="T107" s="216"/>
      <c r="U107" s="216"/>
      <c r="V107" s="216"/>
      <c r="W107" s="216"/>
    </row>
    <row r="108" spans="17:23">
      <c r="Q108" s="321" t="s">
        <v>1790</v>
      </c>
      <c r="R108" s="322"/>
      <c r="S108" s="322"/>
      <c r="T108" s="216"/>
      <c r="U108" s="321" t="s">
        <v>1791</v>
      </c>
      <c r="V108" s="322"/>
      <c r="W108" s="322"/>
    </row>
    <row r="109" spans="17:23">
      <c r="Q109" s="211"/>
      <c r="R109" s="211" t="s">
        <v>1796</v>
      </c>
      <c r="S109" s="211" t="s">
        <v>1797</v>
      </c>
      <c r="T109" s="216"/>
      <c r="U109" s="211"/>
      <c r="V109" s="211" t="s">
        <v>1769</v>
      </c>
      <c r="W109" s="211" t="s">
        <v>1768</v>
      </c>
    </row>
    <row r="110" spans="17:23">
      <c r="Q110" s="211" t="s">
        <v>1777</v>
      </c>
      <c r="R110" s="211">
        <v>9111359</v>
      </c>
      <c r="S110" s="211">
        <v>9111305</v>
      </c>
      <c r="T110" s="216"/>
      <c r="U110" s="211" t="s">
        <v>1777</v>
      </c>
      <c r="V110" s="211">
        <v>9111360</v>
      </c>
      <c r="W110" s="211">
        <v>9111306</v>
      </c>
    </row>
    <row r="111" spans="17:23">
      <c r="Q111" s="211" t="s">
        <v>1778</v>
      </c>
      <c r="R111" s="211">
        <v>9105123</v>
      </c>
      <c r="S111" s="211">
        <v>9099957</v>
      </c>
      <c r="T111" s="216"/>
      <c r="U111" s="211" t="s">
        <v>1778</v>
      </c>
      <c r="V111" s="211">
        <v>9105124</v>
      </c>
      <c r="W111" s="211">
        <v>9099958</v>
      </c>
    </row>
    <row r="112" spans="17:23">
      <c r="Q112" s="211" t="s">
        <v>1779</v>
      </c>
      <c r="R112" s="211">
        <v>9105929</v>
      </c>
      <c r="S112" s="211">
        <v>9099961</v>
      </c>
      <c r="T112" s="216"/>
      <c r="U112" s="211" t="s">
        <v>1779</v>
      </c>
      <c r="V112" s="211">
        <v>9105931</v>
      </c>
      <c r="W112" s="211">
        <v>9099962</v>
      </c>
    </row>
    <row r="113" spans="17:25">
      <c r="Q113" s="211" t="s">
        <v>1780</v>
      </c>
      <c r="R113" s="211">
        <v>9105121</v>
      </c>
      <c r="S113" s="211">
        <v>9099965</v>
      </c>
      <c r="T113" s="216"/>
      <c r="U113" s="211" t="s">
        <v>1780</v>
      </c>
      <c r="V113" s="211">
        <v>9105122</v>
      </c>
      <c r="W113" s="211">
        <v>9099966</v>
      </c>
    </row>
    <row r="114" spans="17:25">
      <c r="Q114" s="211" t="s">
        <v>1781</v>
      </c>
      <c r="R114" s="211">
        <v>9105907</v>
      </c>
      <c r="S114" s="211">
        <v>9099967</v>
      </c>
      <c r="T114" s="216"/>
      <c r="U114" s="211" t="s">
        <v>1781</v>
      </c>
      <c r="V114" s="211">
        <v>9105908</v>
      </c>
      <c r="W114" s="211">
        <v>9099968</v>
      </c>
    </row>
    <row r="115" spans="17:25">
      <c r="Q115" s="211" t="s">
        <v>1782</v>
      </c>
      <c r="R115" s="211">
        <v>9105118</v>
      </c>
      <c r="S115" s="211">
        <v>9099969</v>
      </c>
      <c r="T115" s="216"/>
      <c r="U115" s="211" t="s">
        <v>1782</v>
      </c>
      <c r="V115" s="211">
        <v>9105119</v>
      </c>
      <c r="W115" s="211">
        <v>9099970</v>
      </c>
    </row>
    <row r="116" spans="17:25">
      <c r="Q116" s="100" t="s">
        <v>1783</v>
      </c>
      <c r="R116" s="211">
        <v>9111355</v>
      </c>
      <c r="S116" s="211">
        <v>9111311</v>
      </c>
      <c r="T116" s="216"/>
      <c r="U116" s="100" t="s">
        <v>1783</v>
      </c>
      <c r="V116" s="211">
        <v>9111356</v>
      </c>
      <c r="W116" s="211">
        <v>9111312</v>
      </c>
    </row>
    <row r="119" spans="17:25">
      <c r="Q119" s="76" t="e">
        <f>VLOOKUP(S84,CHOOSE(IF(Q72="1",1,IF(Q72="2",2,3)),Q124:S130,Q100:S106,Q110:S116),MATCH(Q65,Q89:S89,0),0)</f>
        <v>#N/A</v>
      </c>
    </row>
    <row r="122" spans="17:25">
      <c r="Q122" s="323" t="s">
        <v>1798</v>
      </c>
      <c r="R122" s="323"/>
      <c r="S122" s="323"/>
      <c r="T122" s="323"/>
      <c r="V122" s="223" t="s">
        <v>3759</v>
      </c>
      <c r="W122" s="223"/>
      <c r="X122" s="223"/>
      <c r="Y122" s="223"/>
    </row>
    <row r="123" spans="17:25">
      <c r="Q123" s="33" t="s">
        <v>1792</v>
      </c>
      <c r="R123" s="33" t="s">
        <v>1793</v>
      </c>
      <c r="S123" s="33" t="s">
        <v>1795</v>
      </c>
      <c r="T123" s="33" t="s">
        <v>1794</v>
      </c>
      <c r="V123" s="33" t="s">
        <v>1792</v>
      </c>
      <c r="W123" s="33" t="s">
        <v>1793</v>
      </c>
      <c r="X123" s="33" t="s">
        <v>1795</v>
      </c>
      <c r="Y123" s="33" t="s">
        <v>1794</v>
      </c>
    </row>
    <row r="124" spans="17:25">
      <c r="Q124" s="33">
        <v>1</v>
      </c>
      <c r="R124" s="33">
        <v>1</v>
      </c>
      <c r="S124" s="33" t="s">
        <v>1701</v>
      </c>
      <c r="T124" s="33">
        <v>0</v>
      </c>
      <c r="V124" s="33">
        <v>1</v>
      </c>
      <c r="W124" s="33">
        <v>1</v>
      </c>
      <c r="X124" s="33" t="s">
        <v>1701</v>
      </c>
      <c r="Y124" s="33">
        <v>0</v>
      </c>
    </row>
    <row r="125" spans="17:25">
      <c r="Q125" s="33">
        <v>1</v>
      </c>
      <c r="R125" s="33">
        <v>1</v>
      </c>
      <c r="S125" s="33" t="s">
        <v>1701</v>
      </c>
      <c r="T125" s="33" t="s">
        <v>1777</v>
      </c>
      <c r="V125" s="33">
        <v>1</v>
      </c>
      <c r="W125" s="33">
        <v>1</v>
      </c>
      <c r="X125" s="33" t="s">
        <v>1701</v>
      </c>
      <c r="Y125" s="33" t="s">
        <v>1777</v>
      </c>
    </row>
    <row r="126" spans="17:25">
      <c r="Q126" s="33">
        <v>1</v>
      </c>
      <c r="R126" s="33">
        <v>1</v>
      </c>
      <c r="S126" s="33" t="s">
        <v>1701</v>
      </c>
      <c r="T126" s="33" t="s">
        <v>1778</v>
      </c>
      <c r="V126" s="33">
        <v>1</v>
      </c>
      <c r="W126" s="33">
        <v>1</v>
      </c>
      <c r="X126" s="33" t="s">
        <v>1701</v>
      </c>
      <c r="Y126" s="33" t="s">
        <v>1778</v>
      </c>
    </row>
    <row r="127" spans="17:25">
      <c r="Q127" s="33">
        <v>1</v>
      </c>
      <c r="R127" s="33">
        <v>1</v>
      </c>
      <c r="S127" s="33" t="s">
        <v>1701</v>
      </c>
      <c r="T127" s="33" t="s">
        <v>1779</v>
      </c>
      <c r="V127" s="33">
        <v>1</v>
      </c>
      <c r="W127" s="33">
        <v>1</v>
      </c>
      <c r="X127" s="33" t="s">
        <v>1701</v>
      </c>
      <c r="Y127" s="33" t="s">
        <v>1779</v>
      </c>
    </row>
    <row r="128" spans="17:25">
      <c r="Q128" s="33">
        <v>1</v>
      </c>
      <c r="R128" s="33">
        <v>1</v>
      </c>
      <c r="S128" s="33" t="s">
        <v>1701</v>
      </c>
      <c r="T128" s="33" t="s">
        <v>1780</v>
      </c>
      <c r="V128" s="33">
        <v>1</v>
      </c>
      <c r="W128" s="33">
        <v>1</v>
      </c>
      <c r="X128" s="33" t="s">
        <v>1701</v>
      </c>
      <c r="Y128" s="33" t="s">
        <v>1780</v>
      </c>
    </row>
    <row r="129" spans="17:25">
      <c r="Q129" s="33">
        <v>1</v>
      </c>
      <c r="R129" s="33">
        <v>1</v>
      </c>
      <c r="S129" s="33" t="s">
        <v>1701</v>
      </c>
      <c r="T129" s="33" t="s">
        <v>1781</v>
      </c>
      <c r="V129" s="33">
        <v>1</v>
      </c>
      <c r="W129" s="33">
        <v>1</v>
      </c>
      <c r="X129" s="33" t="s">
        <v>1701</v>
      </c>
      <c r="Y129" s="33" t="s">
        <v>1781</v>
      </c>
    </row>
    <row r="130" spans="17:25">
      <c r="Q130" s="33">
        <v>1</v>
      </c>
      <c r="R130" s="33">
        <v>1</v>
      </c>
      <c r="S130" s="33" t="s">
        <v>1701</v>
      </c>
      <c r="T130" s="33" t="s">
        <v>1782</v>
      </c>
      <c r="V130" s="33">
        <v>1</v>
      </c>
      <c r="W130" s="33">
        <v>1</v>
      </c>
      <c r="X130" s="33" t="s">
        <v>1701</v>
      </c>
      <c r="Y130" s="33" t="s">
        <v>1782</v>
      </c>
    </row>
    <row r="131" spans="17:25">
      <c r="Q131" s="33">
        <v>1</v>
      </c>
      <c r="R131" s="33">
        <v>1</v>
      </c>
      <c r="S131" s="33" t="s">
        <v>1701</v>
      </c>
      <c r="T131" s="33" t="s">
        <v>1783</v>
      </c>
      <c r="V131" s="33">
        <v>1</v>
      </c>
      <c r="W131" s="33">
        <v>1</v>
      </c>
      <c r="X131" s="33" t="s">
        <v>1701</v>
      </c>
      <c r="Y131" s="33" t="s">
        <v>1783</v>
      </c>
    </row>
    <row r="132" spans="17:25">
      <c r="Q132" s="33">
        <v>1</v>
      </c>
      <c r="R132" s="33">
        <v>2</v>
      </c>
      <c r="S132" s="33" t="s">
        <v>1701</v>
      </c>
      <c r="T132" s="33">
        <v>0</v>
      </c>
      <c r="V132" s="33">
        <v>1</v>
      </c>
      <c r="W132" s="33">
        <v>2</v>
      </c>
      <c r="X132" s="33" t="s">
        <v>1701</v>
      </c>
      <c r="Y132" s="33">
        <v>0</v>
      </c>
    </row>
    <row r="133" spans="17:25">
      <c r="Q133" s="33">
        <v>1</v>
      </c>
      <c r="R133" s="33">
        <v>2</v>
      </c>
      <c r="S133" s="33" t="s">
        <v>1701</v>
      </c>
      <c r="T133" s="33" t="s">
        <v>1777</v>
      </c>
      <c r="V133" s="33">
        <v>1</v>
      </c>
      <c r="W133" s="33">
        <v>2</v>
      </c>
      <c r="X133" s="33" t="s">
        <v>1701</v>
      </c>
      <c r="Y133" s="33" t="s">
        <v>1777</v>
      </c>
    </row>
    <row r="134" spans="17:25">
      <c r="Q134" s="33">
        <v>1</v>
      </c>
      <c r="R134" s="33">
        <v>2</v>
      </c>
      <c r="S134" s="33" t="s">
        <v>1701</v>
      </c>
      <c r="T134" s="33" t="s">
        <v>1778</v>
      </c>
      <c r="V134" s="33">
        <v>1</v>
      </c>
      <c r="W134" s="33">
        <v>2</v>
      </c>
      <c r="X134" s="33" t="s">
        <v>1701</v>
      </c>
      <c r="Y134" s="33" t="s">
        <v>1778</v>
      </c>
    </row>
    <row r="135" spans="17:25">
      <c r="Q135" s="33">
        <v>1</v>
      </c>
      <c r="R135" s="33">
        <v>2</v>
      </c>
      <c r="S135" s="33" t="s">
        <v>1701</v>
      </c>
      <c r="T135" s="33" t="s">
        <v>1779</v>
      </c>
      <c r="V135" s="33">
        <v>1</v>
      </c>
      <c r="W135" s="33">
        <v>2</v>
      </c>
      <c r="X135" s="33" t="s">
        <v>1701</v>
      </c>
      <c r="Y135" s="33" t="s">
        <v>1779</v>
      </c>
    </row>
    <row r="136" spans="17:25">
      <c r="Q136" s="33">
        <v>1</v>
      </c>
      <c r="R136" s="33">
        <v>2</v>
      </c>
      <c r="S136" s="33" t="s">
        <v>1701</v>
      </c>
      <c r="T136" s="33" t="s">
        <v>1780</v>
      </c>
      <c r="V136" s="33">
        <v>1</v>
      </c>
      <c r="W136" s="33">
        <v>2</v>
      </c>
      <c r="X136" s="33" t="s">
        <v>1701</v>
      </c>
      <c r="Y136" s="33" t="s">
        <v>1780</v>
      </c>
    </row>
    <row r="137" spans="17:25">
      <c r="Q137" s="33">
        <v>1</v>
      </c>
      <c r="R137" s="33">
        <v>2</v>
      </c>
      <c r="S137" s="33" t="s">
        <v>1701</v>
      </c>
      <c r="T137" s="33" t="s">
        <v>1781</v>
      </c>
      <c r="V137" s="33">
        <v>1</v>
      </c>
      <c r="W137" s="33">
        <v>2</v>
      </c>
      <c r="X137" s="33" t="s">
        <v>1701</v>
      </c>
      <c r="Y137" s="33" t="s">
        <v>1781</v>
      </c>
    </row>
    <row r="138" spans="17:25">
      <c r="Q138" s="33">
        <v>1</v>
      </c>
      <c r="R138" s="33">
        <v>2</v>
      </c>
      <c r="S138" s="33" t="s">
        <v>1701</v>
      </c>
      <c r="T138" s="33" t="s">
        <v>1782</v>
      </c>
      <c r="V138" s="33">
        <v>1</v>
      </c>
      <c r="W138" s="33">
        <v>2</v>
      </c>
      <c r="X138" s="33" t="s">
        <v>1701</v>
      </c>
      <c r="Y138" s="33" t="s">
        <v>1782</v>
      </c>
    </row>
    <row r="139" spans="17:25">
      <c r="Q139" s="33">
        <v>1</v>
      </c>
      <c r="R139" s="33">
        <v>2</v>
      </c>
      <c r="S139" s="33" t="s">
        <v>1701</v>
      </c>
      <c r="T139" s="33" t="s">
        <v>1783</v>
      </c>
      <c r="V139" s="33">
        <v>1</v>
      </c>
      <c r="W139" s="33">
        <v>2</v>
      </c>
      <c r="X139" s="33" t="s">
        <v>1701</v>
      </c>
      <c r="Y139" s="33" t="s">
        <v>1783</v>
      </c>
    </row>
    <row r="140" spans="17:25">
      <c r="Q140" s="33">
        <v>1</v>
      </c>
      <c r="R140" s="33">
        <v>3</v>
      </c>
      <c r="S140" s="33" t="s">
        <v>1701</v>
      </c>
      <c r="T140" s="33">
        <v>0</v>
      </c>
      <c r="V140" s="33">
        <v>1</v>
      </c>
      <c r="W140" s="33">
        <v>3</v>
      </c>
      <c r="X140" s="33" t="s">
        <v>1701</v>
      </c>
      <c r="Y140" s="33">
        <v>0</v>
      </c>
    </row>
    <row r="141" spans="17:25">
      <c r="Q141" s="33">
        <v>1</v>
      </c>
      <c r="R141" s="33">
        <v>3</v>
      </c>
      <c r="S141" s="33" t="s">
        <v>1701</v>
      </c>
      <c r="T141" s="33" t="s">
        <v>1777</v>
      </c>
      <c r="V141" s="33">
        <v>1</v>
      </c>
      <c r="W141" s="33">
        <v>3</v>
      </c>
      <c r="X141" s="33" t="s">
        <v>1701</v>
      </c>
      <c r="Y141" s="33" t="s">
        <v>1777</v>
      </c>
    </row>
    <row r="142" spans="17:25">
      <c r="Q142" s="33">
        <v>1</v>
      </c>
      <c r="R142" s="33">
        <v>3</v>
      </c>
      <c r="S142" s="33" t="s">
        <v>1701</v>
      </c>
      <c r="T142" s="33" t="s">
        <v>1778</v>
      </c>
      <c r="V142" s="33">
        <v>1</v>
      </c>
      <c r="W142" s="33">
        <v>3</v>
      </c>
      <c r="X142" s="33" t="s">
        <v>1701</v>
      </c>
      <c r="Y142" s="33" t="s">
        <v>1778</v>
      </c>
    </row>
    <row r="143" spans="17:25">
      <c r="Q143" s="33">
        <v>1</v>
      </c>
      <c r="R143" s="33">
        <v>3</v>
      </c>
      <c r="S143" s="33" t="s">
        <v>1701</v>
      </c>
      <c r="T143" s="33" t="s">
        <v>1779</v>
      </c>
      <c r="V143" s="33">
        <v>1</v>
      </c>
      <c r="W143" s="33">
        <v>3</v>
      </c>
      <c r="X143" s="33" t="s">
        <v>1701</v>
      </c>
      <c r="Y143" s="33" t="s">
        <v>1779</v>
      </c>
    </row>
    <row r="144" spans="17:25">
      <c r="Q144" s="33">
        <v>1</v>
      </c>
      <c r="R144" s="33">
        <v>3</v>
      </c>
      <c r="S144" s="33" t="s">
        <v>1701</v>
      </c>
      <c r="T144" s="33" t="s">
        <v>1780</v>
      </c>
      <c r="V144" s="33">
        <v>1</v>
      </c>
      <c r="W144" s="33">
        <v>3</v>
      </c>
      <c r="X144" s="33" t="s">
        <v>1701</v>
      </c>
      <c r="Y144" s="33" t="s">
        <v>1780</v>
      </c>
    </row>
    <row r="145" spans="17:25">
      <c r="Q145" s="33">
        <v>1</v>
      </c>
      <c r="R145" s="33">
        <v>3</v>
      </c>
      <c r="S145" s="33" t="s">
        <v>1701</v>
      </c>
      <c r="T145" s="33" t="s">
        <v>1781</v>
      </c>
      <c r="V145" s="33">
        <v>1</v>
      </c>
      <c r="W145" s="33">
        <v>3</v>
      </c>
      <c r="X145" s="33" t="s">
        <v>1701</v>
      </c>
      <c r="Y145" s="33" t="s">
        <v>1781</v>
      </c>
    </row>
    <row r="146" spans="17:25">
      <c r="Q146" s="33">
        <v>1</v>
      </c>
      <c r="R146" s="33">
        <v>3</v>
      </c>
      <c r="S146" s="33" t="s">
        <v>1701</v>
      </c>
      <c r="T146" s="33" t="s">
        <v>1782</v>
      </c>
      <c r="V146" s="33">
        <v>1</v>
      </c>
      <c r="W146" s="33">
        <v>3</v>
      </c>
      <c r="X146" s="33" t="s">
        <v>1701</v>
      </c>
      <c r="Y146" s="33" t="s">
        <v>1782</v>
      </c>
    </row>
    <row r="147" spans="17:25">
      <c r="Q147" s="33">
        <v>1</v>
      </c>
      <c r="R147" s="33">
        <v>3</v>
      </c>
      <c r="S147" s="33" t="s">
        <v>1701</v>
      </c>
      <c r="T147" s="33" t="s">
        <v>1783</v>
      </c>
      <c r="V147" s="33">
        <v>1</v>
      </c>
      <c r="W147" s="33">
        <v>3</v>
      </c>
      <c r="X147" s="33" t="s">
        <v>1701</v>
      </c>
      <c r="Y147" s="33" t="s">
        <v>1783</v>
      </c>
    </row>
    <row r="148" spans="17:25">
      <c r="Q148" s="33">
        <v>1</v>
      </c>
      <c r="R148" s="33">
        <v>4</v>
      </c>
      <c r="S148" s="33" t="s">
        <v>1701</v>
      </c>
      <c r="T148" s="33">
        <v>0</v>
      </c>
      <c r="V148" s="33">
        <v>1</v>
      </c>
      <c r="W148" s="33">
        <v>4</v>
      </c>
      <c r="X148" s="33" t="s">
        <v>1701</v>
      </c>
      <c r="Y148" s="33">
        <v>0</v>
      </c>
    </row>
    <row r="149" spans="17:25">
      <c r="Q149" s="33">
        <v>1</v>
      </c>
      <c r="R149" s="33">
        <v>4</v>
      </c>
      <c r="S149" s="33" t="s">
        <v>1701</v>
      </c>
      <c r="T149" s="33" t="s">
        <v>1777</v>
      </c>
      <c r="V149" s="33">
        <v>1</v>
      </c>
      <c r="W149" s="33">
        <v>4</v>
      </c>
      <c r="X149" s="33" t="s">
        <v>1701</v>
      </c>
      <c r="Y149" s="33" t="s">
        <v>1777</v>
      </c>
    </row>
    <row r="150" spans="17:25">
      <c r="Q150" s="33">
        <v>1</v>
      </c>
      <c r="R150" s="33">
        <v>4</v>
      </c>
      <c r="S150" s="33" t="s">
        <v>1701</v>
      </c>
      <c r="T150" s="33" t="s">
        <v>1778</v>
      </c>
      <c r="V150" s="33">
        <v>1</v>
      </c>
      <c r="W150" s="33">
        <v>4</v>
      </c>
      <c r="X150" s="33" t="s">
        <v>1701</v>
      </c>
      <c r="Y150" s="33" t="s">
        <v>1778</v>
      </c>
    </row>
    <row r="151" spans="17:25">
      <c r="Q151" s="33">
        <v>1</v>
      </c>
      <c r="R151" s="33">
        <v>4</v>
      </c>
      <c r="S151" s="33" t="s">
        <v>1701</v>
      </c>
      <c r="T151" s="33" t="s">
        <v>1779</v>
      </c>
      <c r="V151" s="33">
        <v>1</v>
      </c>
      <c r="W151" s="33">
        <v>4</v>
      </c>
      <c r="X151" s="33" t="s">
        <v>1701</v>
      </c>
      <c r="Y151" s="33" t="s">
        <v>1779</v>
      </c>
    </row>
    <row r="152" spans="17:25">
      <c r="Q152" s="33">
        <v>1</v>
      </c>
      <c r="R152" s="33">
        <v>4</v>
      </c>
      <c r="S152" s="33" t="s">
        <v>1701</v>
      </c>
      <c r="T152" s="33" t="s">
        <v>1780</v>
      </c>
      <c r="V152" s="33">
        <v>1</v>
      </c>
      <c r="W152" s="33">
        <v>4</v>
      </c>
      <c r="X152" s="33" t="s">
        <v>1701</v>
      </c>
      <c r="Y152" s="33" t="s">
        <v>1780</v>
      </c>
    </row>
    <row r="153" spans="17:25">
      <c r="Q153" s="33">
        <v>1</v>
      </c>
      <c r="R153" s="33">
        <v>4</v>
      </c>
      <c r="S153" s="33" t="s">
        <v>1701</v>
      </c>
      <c r="T153" s="33" t="s">
        <v>1781</v>
      </c>
      <c r="V153" s="33">
        <v>1</v>
      </c>
      <c r="W153" s="33">
        <v>4</v>
      </c>
      <c r="X153" s="33" t="s">
        <v>1701</v>
      </c>
      <c r="Y153" s="33" t="s">
        <v>1781</v>
      </c>
    </row>
    <row r="154" spans="17:25">
      <c r="Q154" s="33">
        <v>1</v>
      </c>
      <c r="R154" s="33">
        <v>4</v>
      </c>
      <c r="S154" s="33" t="s">
        <v>1701</v>
      </c>
      <c r="T154" s="33" t="s">
        <v>1782</v>
      </c>
      <c r="V154" s="33">
        <v>1</v>
      </c>
      <c r="W154" s="33">
        <v>4</v>
      </c>
      <c r="X154" s="33" t="s">
        <v>1701</v>
      </c>
      <c r="Y154" s="33" t="s">
        <v>1782</v>
      </c>
    </row>
    <row r="155" spans="17:25">
      <c r="Q155" s="33">
        <v>1</v>
      </c>
      <c r="R155" s="33">
        <v>4</v>
      </c>
      <c r="S155" s="33" t="s">
        <v>1701</v>
      </c>
      <c r="T155" s="33" t="s">
        <v>1783</v>
      </c>
      <c r="V155" s="33">
        <v>1</v>
      </c>
      <c r="W155" s="33">
        <v>4</v>
      </c>
      <c r="X155" s="33" t="s">
        <v>1701</v>
      </c>
      <c r="Y155" s="33" t="s">
        <v>1783</v>
      </c>
    </row>
    <row r="156" spans="17:25">
      <c r="Q156" s="33">
        <v>2</v>
      </c>
      <c r="R156" s="33">
        <v>1</v>
      </c>
      <c r="S156" s="33" t="s">
        <v>1701</v>
      </c>
      <c r="T156" s="33">
        <v>0</v>
      </c>
      <c r="V156" s="33">
        <v>2</v>
      </c>
      <c r="W156" s="33">
        <v>1</v>
      </c>
      <c r="X156" s="33" t="s">
        <v>1701</v>
      </c>
      <c r="Y156" s="33">
        <v>0</v>
      </c>
    </row>
    <row r="157" spans="17:25">
      <c r="Q157" s="33">
        <v>2</v>
      </c>
      <c r="R157" s="33">
        <v>1</v>
      </c>
      <c r="S157" s="33" t="s">
        <v>1701</v>
      </c>
      <c r="T157" s="33" t="s">
        <v>1777</v>
      </c>
      <c r="V157" s="33">
        <v>2</v>
      </c>
      <c r="W157" s="33">
        <v>1</v>
      </c>
      <c r="X157" s="33" t="s">
        <v>1701</v>
      </c>
      <c r="Y157" s="33" t="s">
        <v>1777</v>
      </c>
    </row>
    <row r="158" spans="17:25">
      <c r="Q158" s="33">
        <v>2</v>
      </c>
      <c r="R158" s="33">
        <v>1</v>
      </c>
      <c r="S158" s="33" t="s">
        <v>1701</v>
      </c>
      <c r="T158" s="33" t="s">
        <v>1778</v>
      </c>
      <c r="V158" s="33">
        <v>2</v>
      </c>
      <c r="W158" s="33">
        <v>1</v>
      </c>
      <c r="X158" s="33" t="s">
        <v>1701</v>
      </c>
      <c r="Y158" s="33" t="s">
        <v>1778</v>
      </c>
    </row>
    <row r="159" spans="17:25">
      <c r="Q159" s="33">
        <v>2</v>
      </c>
      <c r="R159" s="33">
        <v>1</v>
      </c>
      <c r="S159" s="33" t="s">
        <v>1701</v>
      </c>
      <c r="T159" s="33" t="s">
        <v>1779</v>
      </c>
      <c r="V159" s="33">
        <v>2</v>
      </c>
      <c r="W159" s="33">
        <v>1</v>
      </c>
      <c r="X159" s="33" t="s">
        <v>1701</v>
      </c>
      <c r="Y159" s="33" t="s">
        <v>1779</v>
      </c>
    </row>
    <row r="160" spans="17:25">
      <c r="Q160" s="33">
        <v>2</v>
      </c>
      <c r="R160" s="33">
        <v>1</v>
      </c>
      <c r="S160" s="33" t="s">
        <v>1701</v>
      </c>
      <c r="T160" s="33" t="s">
        <v>1780</v>
      </c>
      <c r="V160" s="33">
        <v>2</v>
      </c>
      <c r="W160" s="33">
        <v>1</v>
      </c>
      <c r="X160" s="33" t="s">
        <v>1701</v>
      </c>
      <c r="Y160" s="33" t="s">
        <v>1780</v>
      </c>
    </row>
    <row r="161" spans="17:25">
      <c r="Q161" s="33">
        <v>2</v>
      </c>
      <c r="R161" s="33">
        <v>1</v>
      </c>
      <c r="S161" s="33" t="s">
        <v>1701</v>
      </c>
      <c r="T161" s="33" t="s">
        <v>1781</v>
      </c>
      <c r="V161" s="33">
        <v>2</v>
      </c>
      <c r="W161" s="33">
        <v>1</v>
      </c>
      <c r="X161" s="33" t="s">
        <v>1701</v>
      </c>
      <c r="Y161" s="33" t="s">
        <v>1781</v>
      </c>
    </row>
    <row r="162" spans="17:25">
      <c r="Q162" s="33">
        <v>2</v>
      </c>
      <c r="R162" s="33">
        <v>1</v>
      </c>
      <c r="S162" s="33" t="s">
        <v>1701</v>
      </c>
      <c r="T162" s="33" t="s">
        <v>1782</v>
      </c>
      <c r="V162" s="33">
        <v>2</v>
      </c>
      <c r="W162" s="33">
        <v>1</v>
      </c>
      <c r="X162" s="33" t="s">
        <v>1701</v>
      </c>
      <c r="Y162" s="33" t="s">
        <v>1782</v>
      </c>
    </row>
    <row r="163" spans="17:25">
      <c r="Q163" s="33">
        <v>2</v>
      </c>
      <c r="R163" s="33">
        <v>1</v>
      </c>
      <c r="S163" s="33" t="s">
        <v>1701</v>
      </c>
      <c r="T163" s="33" t="s">
        <v>1783</v>
      </c>
      <c r="V163" s="33">
        <v>2</v>
      </c>
      <c r="W163" s="33">
        <v>1</v>
      </c>
      <c r="X163" s="33" t="s">
        <v>1701</v>
      </c>
      <c r="Y163" s="33" t="s">
        <v>1783</v>
      </c>
    </row>
    <row r="164" spans="17:25">
      <c r="Q164" s="33">
        <v>2</v>
      </c>
      <c r="R164" s="33">
        <v>2</v>
      </c>
      <c r="S164" s="33" t="s">
        <v>1701</v>
      </c>
      <c r="T164" s="33">
        <v>0</v>
      </c>
      <c r="V164" s="33">
        <v>2</v>
      </c>
      <c r="W164" s="33">
        <v>2</v>
      </c>
      <c r="X164" s="33" t="s">
        <v>1701</v>
      </c>
      <c r="Y164" s="33">
        <v>0</v>
      </c>
    </row>
    <row r="165" spans="17:25">
      <c r="Q165" s="33">
        <v>2</v>
      </c>
      <c r="R165" s="33">
        <v>2</v>
      </c>
      <c r="S165" s="211">
        <v>9105635</v>
      </c>
      <c r="T165" s="33" t="s">
        <v>1777</v>
      </c>
      <c r="V165" s="33">
        <v>2</v>
      </c>
      <c r="W165" s="33">
        <v>2</v>
      </c>
      <c r="X165" s="211">
        <v>9105636</v>
      </c>
      <c r="Y165" s="33" t="s">
        <v>1777</v>
      </c>
    </row>
    <row r="166" spans="17:25">
      <c r="Q166" s="33">
        <v>2</v>
      </c>
      <c r="R166" s="33">
        <v>2</v>
      </c>
      <c r="S166" s="211">
        <v>9105639</v>
      </c>
      <c r="T166" s="33" t="s">
        <v>1778</v>
      </c>
      <c r="V166" s="33">
        <v>2</v>
      </c>
      <c r="W166" s="33">
        <v>2</v>
      </c>
      <c r="X166" s="211">
        <v>9105640</v>
      </c>
      <c r="Y166" s="33" t="s">
        <v>1778</v>
      </c>
    </row>
    <row r="167" spans="17:25">
      <c r="Q167" s="33">
        <v>2</v>
      </c>
      <c r="R167" s="33">
        <v>2</v>
      </c>
      <c r="S167" s="211">
        <v>9105643</v>
      </c>
      <c r="T167" s="33" t="s">
        <v>1779</v>
      </c>
      <c r="V167" s="33">
        <v>2</v>
      </c>
      <c r="W167" s="33">
        <v>2</v>
      </c>
      <c r="X167" s="211">
        <v>9105644</v>
      </c>
      <c r="Y167" s="33" t="s">
        <v>1779</v>
      </c>
    </row>
    <row r="168" spans="17:25">
      <c r="Q168" s="33">
        <v>2</v>
      </c>
      <c r="R168" s="33">
        <v>2</v>
      </c>
      <c r="S168" s="211">
        <v>9105647</v>
      </c>
      <c r="T168" s="33" t="s">
        <v>1780</v>
      </c>
      <c r="V168" s="33">
        <v>2</v>
      </c>
      <c r="W168" s="33">
        <v>2</v>
      </c>
      <c r="X168" s="211">
        <v>9105648</v>
      </c>
      <c r="Y168" s="33" t="s">
        <v>1780</v>
      </c>
    </row>
    <row r="169" spans="17:25">
      <c r="Q169" s="33">
        <v>2</v>
      </c>
      <c r="R169" s="33">
        <v>2</v>
      </c>
      <c r="S169" s="211">
        <v>9105651</v>
      </c>
      <c r="T169" s="33" t="s">
        <v>1781</v>
      </c>
      <c r="V169" s="33">
        <v>2</v>
      </c>
      <c r="W169" s="33">
        <v>2</v>
      </c>
      <c r="X169" s="211">
        <v>9105652</v>
      </c>
      <c r="Y169" s="33" t="s">
        <v>1781</v>
      </c>
    </row>
    <row r="170" spans="17:25">
      <c r="Q170" s="33">
        <v>2</v>
      </c>
      <c r="R170" s="33">
        <v>2</v>
      </c>
      <c r="S170" s="211">
        <v>9105655</v>
      </c>
      <c r="T170" s="33" t="s">
        <v>1782</v>
      </c>
      <c r="V170" s="33">
        <v>2</v>
      </c>
      <c r="W170" s="33">
        <v>2</v>
      </c>
      <c r="X170" s="211">
        <v>9105656</v>
      </c>
      <c r="Y170" s="33" t="s">
        <v>1782</v>
      </c>
    </row>
    <row r="171" spans="17:25">
      <c r="Q171" s="33">
        <v>2</v>
      </c>
      <c r="R171" s="33">
        <v>2</v>
      </c>
      <c r="S171" s="211">
        <v>9105659</v>
      </c>
      <c r="T171" s="33" t="s">
        <v>1783</v>
      </c>
      <c r="V171" s="33">
        <v>2</v>
      </c>
      <c r="W171" s="33">
        <v>2</v>
      </c>
      <c r="X171" s="211">
        <v>9105660</v>
      </c>
      <c r="Y171" s="33" t="s">
        <v>1783</v>
      </c>
    </row>
    <row r="172" spans="17:25">
      <c r="Q172" s="33">
        <v>2</v>
      </c>
      <c r="R172" s="33">
        <v>3</v>
      </c>
      <c r="S172" s="33" t="s">
        <v>1701</v>
      </c>
      <c r="T172" s="33">
        <v>0</v>
      </c>
      <c r="V172" s="33">
        <v>2</v>
      </c>
      <c r="W172" s="33">
        <v>3</v>
      </c>
      <c r="X172" s="33" t="s">
        <v>1701</v>
      </c>
      <c r="Y172" s="33">
        <v>0</v>
      </c>
    </row>
    <row r="173" spans="17:25">
      <c r="Q173" s="33">
        <v>2</v>
      </c>
      <c r="R173" s="33">
        <v>3</v>
      </c>
      <c r="S173" s="211">
        <v>9105661</v>
      </c>
      <c r="T173" s="33" t="s">
        <v>1777</v>
      </c>
      <c r="V173" s="33">
        <v>2</v>
      </c>
      <c r="W173" s="33">
        <v>3</v>
      </c>
      <c r="X173" s="211">
        <v>9105662</v>
      </c>
      <c r="Y173" s="33" t="s">
        <v>1777</v>
      </c>
    </row>
    <row r="174" spans="17:25">
      <c r="Q174" s="33">
        <v>2</v>
      </c>
      <c r="R174" s="33">
        <v>3</v>
      </c>
      <c r="S174" s="211">
        <v>9105665</v>
      </c>
      <c r="T174" s="33" t="s">
        <v>1778</v>
      </c>
      <c r="V174" s="33">
        <v>2</v>
      </c>
      <c r="W174" s="33">
        <v>3</v>
      </c>
      <c r="X174" s="211">
        <v>9105666</v>
      </c>
      <c r="Y174" s="33" t="s">
        <v>1778</v>
      </c>
    </row>
    <row r="175" spans="17:25">
      <c r="Q175" s="33">
        <v>2</v>
      </c>
      <c r="R175" s="33">
        <v>3</v>
      </c>
      <c r="S175" s="211">
        <v>9105669</v>
      </c>
      <c r="T175" s="33" t="s">
        <v>1779</v>
      </c>
      <c r="V175" s="33">
        <v>2</v>
      </c>
      <c r="W175" s="33">
        <v>3</v>
      </c>
      <c r="X175" s="211">
        <v>9105670</v>
      </c>
      <c r="Y175" s="33" t="s">
        <v>1779</v>
      </c>
    </row>
    <row r="176" spans="17:25">
      <c r="Q176" s="33">
        <v>2</v>
      </c>
      <c r="R176" s="33">
        <v>3</v>
      </c>
      <c r="S176" s="211">
        <v>9105673</v>
      </c>
      <c r="T176" s="33" t="s">
        <v>1780</v>
      </c>
      <c r="V176" s="33">
        <v>2</v>
      </c>
      <c r="W176" s="33">
        <v>3</v>
      </c>
      <c r="X176" s="211">
        <v>9105674</v>
      </c>
      <c r="Y176" s="33" t="s">
        <v>1780</v>
      </c>
    </row>
    <row r="177" spans="17:25">
      <c r="Q177" s="33">
        <v>2</v>
      </c>
      <c r="R177" s="33">
        <v>3</v>
      </c>
      <c r="S177" s="211">
        <v>9105677</v>
      </c>
      <c r="T177" s="33" t="s">
        <v>1781</v>
      </c>
      <c r="V177" s="33">
        <v>2</v>
      </c>
      <c r="W177" s="33">
        <v>3</v>
      </c>
      <c r="X177" s="211">
        <v>9105678</v>
      </c>
      <c r="Y177" s="33" t="s">
        <v>1781</v>
      </c>
    </row>
    <row r="178" spans="17:25">
      <c r="Q178" s="33">
        <v>2</v>
      </c>
      <c r="R178" s="33">
        <v>3</v>
      </c>
      <c r="S178" s="211">
        <v>9105682</v>
      </c>
      <c r="T178" s="33" t="s">
        <v>1782</v>
      </c>
      <c r="V178" s="33">
        <v>2</v>
      </c>
      <c r="W178" s="33">
        <v>3</v>
      </c>
      <c r="X178" s="211">
        <v>9105683</v>
      </c>
      <c r="Y178" s="33" t="s">
        <v>1782</v>
      </c>
    </row>
    <row r="179" spans="17:25">
      <c r="Q179" s="33">
        <v>2</v>
      </c>
      <c r="R179" s="33">
        <v>3</v>
      </c>
      <c r="S179" s="211">
        <v>9105686</v>
      </c>
      <c r="T179" s="33" t="s">
        <v>1783</v>
      </c>
      <c r="V179" s="33">
        <v>2</v>
      </c>
      <c r="W179" s="33">
        <v>3</v>
      </c>
      <c r="X179" s="211">
        <v>9105687</v>
      </c>
      <c r="Y179" s="33" t="s">
        <v>1783</v>
      </c>
    </row>
    <row r="180" spans="17:25">
      <c r="Q180" s="33">
        <v>2</v>
      </c>
      <c r="R180" s="33">
        <v>4</v>
      </c>
      <c r="S180" s="33" t="s">
        <v>1701</v>
      </c>
      <c r="T180" s="33">
        <v>0</v>
      </c>
      <c r="V180" s="33">
        <v>2</v>
      </c>
      <c r="W180" s="33">
        <v>4</v>
      </c>
      <c r="X180" s="33" t="s">
        <v>1701</v>
      </c>
      <c r="Y180" s="33">
        <v>0</v>
      </c>
    </row>
    <row r="181" spans="17:25">
      <c r="Q181" s="33">
        <v>2</v>
      </c>
      <c r="R181" s="33">
        <v>4</v>
      </c>
      <c r="S181" s="211">
        <v>9111305</v>
      </c>
      <c r="T181" s="33" t="s">
        <v>1777</v>
      </c>
      <c r="V181" s="33">
        <v>2</v>
      </c>
      <c r="W181" s="33">
        <v>4</v>
      </c>
      <c r="X181" s="211">
        <v>9111306</v>
      </c>
      <c r="Y181" s="33" t="s">
        <v>1777</v>
      </c>
    </row>
    <row r="182" spans="17:25">
      <c r="Q182" s="33">
        <v>2</v>
      </c>
      <c r="R182" s="33">
        <v>4</v>
      </c>
      <c r="S182" s="211">
        <v>9099957</v>
      </c>
      <c r="T182" s="33" t="s">
        <v>1778</v>
      </c>
      <c r="V182" s="33">
        <v>2</v>
      </c>
      <c r="W182" s="33">
        <v>4</v>
      </c>
      <c r="X182" s="211">
        <v>9099958</v>
      </c>
      <c r="Y182" s="33" t="s">
        <v>1778</v>
      </c>
    </row>
    <row r="183" spans="17:25">
      <c r="Q183" s="33">
        <v>2</v>
      </c>
      <c r="R183" s="33">
        <v>4</v>
      </c>
      <c r="S183" s="211">
        <v>9099961</v>
      </c>
      <c r="T183" s="33" t="s">
        <v>1779</v>
      </c>
      <c r="V183" s="33">
        <v>2</v>
      </c>
      <c r="W183" s="33">
        <v>4</v>
      </c>
      <c r="X183" s="211">
        <v>9099962</v>
      </c>
      <c r="Y183" s="33" t="s">
        <v>1779</v>
      </c>
    </row>
    <row r="184" spans="17:25">
      <c r="Q184" s="33">
        <v>2</v>
      </c>
      <c r="R184" s="33">
        <v>4</v>
      </c>
      <c r="S184" s="211">
        <v>9099965</v>
      </c>
      <c r="T184" s="33" t="s">
        <v>1780</v>
      </c>
      <c r="V184" s="33">
        <v>2</v>
      </c>
      <c r="W184" s="33">
        <v>4</v>
      </c>
      <c r="X184" s="211">
        <v>9099966</v>
      </c>
      <c r="Y184" s="33" t="s">
        <v>1780</v>
      </c>
    </row>
    <row r="185" spans="17:25">
      <c r="Q185" s="33">
        <v>2</v>
      </c>
      <c r="R185" s="33">
        <v>4</v>
      </c>
      <c r="S185" s="211">
        <v>9099967</v>
      </c>
      <c r="T185" s="33" t="s">
        <v>1781</v>
      </c>
      <c r="V185" s="33">
        <v>2</v>
      </c>
      <c r="W185" s="33">
        <v>4</v>
      </c>
      <c r="X185" s="211">
        <v>9099968</v>
      </c>
      <c r="Y185" s="33" t="s">
        <v>1781</v>
      </c>
    </row>
    <row r="186" spans="17:25">
      <c r="Q186" s="33">
        <v>2</v>
      </c>
      <c r="R186" s="33">
        <v>4</v>
      </c>
      <c r="S186" s="211">
        <v>9099969</v>
      </c>
      <c r="T186" s="33" t="s">
        <v>1782</v>
      </c>
      <c r="V186" s="33">
        <v>2</v>
      </c>
      <c r="W186" s="33">
        <v>4</v>
      </c>
      <c r="X186" s="211">
        <v>9099970</v>
      </c>
      <c r="Y186" s="33" t="s">
        <v>1782</v>
      </c>
    </row>
    <row r="187" spans="17:25">
      <c r="Q187" s="33">
        <v>2</v>
      </c>
      <c r="R187" s="33">
        <v>4</v>
      </c>
      <c r="S187" s="211">
        <v>9111311</v>
      </c>
      <c r="T187" s="33" t="s">
        <v>1783</v>
      </c>
      <c r="V187" s="33">
        <v>2</v>
      </c>
      <c r="W187" s="33">
        <v>4</v>
      </c>
      <c r="X187" s="211">
        <v>9111312</v>
      </c>
      <c r="Y187" s="33" t="s">
        <v>1783</v>
      </c>
    </row>
    <row r="188" spans="17:25">
      <c r="Q188" s="33">
        <v>3</v>
      </c>
      <c r="R188" s="33">
        <v>1</v>
      </c>
      <c r="S188" s="33" t="s">
        <v>1701</v>
      </c>
      <c r="T188" s="33">
        <v>0</v>
      </c>
      <c r="V188" s="33">
        <v>3</v>
      </c>
      <c r="W188" s="33">
        <v>1</v>
      </c>
      <c r="X188" s="33" t="s">
        <v>1701</v>
      </c>
      <c r="Y188" s="33">
        <v>0</v>
      </c>
    </row>
    <row r="189" spans="17:25">
      <c r="Q189" s="33">
        <v>3</v>
      </c>
      <c r="R189" s="33">
        <v>1</v>
      </c>
      <c r="S189" s="211" t="s">
        <v>1701</v>
      </c>
      <c r="T189" s="33" t="s">
        <v>1777</v>
      </c>
      <c r="V189" s="33">
        <v>3</v>
      </c>
      <c r="W189" s="33">
        <v>1</v>
      </c>
      <c r="X189" s="211" t="s">
        <v>1701</v>
      </c>
      <c r="Y189" s="33" t="s">
        <v>1777</v>
      </c>
    </row>
    <row r="190" spans="17:25">
      <c r="Q190" s="33">
        <v>3</v>
      </c>
      <c r="R190" s="33">
        <v>1</v>
      </c>
      <c r="S190" s="211" t="s">
        <v>1701</v>
      </c>
      <c r="T190" s="33" t="s">
        <v>1778</v>
      </c>
      <c r="V190" s="33">
        <v>3</v>
      </c>
      <c r="W190" s="33">
        <v>1</v>
      </c>
      <c r="X190" s="211" t="s">
        <v>1701</v>
      </c>
      <c r="Y190" s="33" t="s">
        <v>1778</v>
      </c>
    </row>
    <row r="191" spans="17:25">
      <c r="Q191" s="33">
        <v>3</v>
      </c>
      <c r="R191" s="33">
        <v>1</v>
      </c>
      <c r="S191" s="211" t="s">
        <v>1701</v>
      </c>
      <c r="T191" s="33" t="s">
        <v>1779</v>
      </c>
      <c r="V191" s="33">
        <v>3</v>
      </c>
      <c r="W191" s="33">
        <v>1</v>
      </c>
      <c r="X191" s="211" t="s">
        <v>1701</v>
      </c>
      <c r="Y191" s="33" t="s">
        <v>1779</v>
      </c>
    </row>
    <row r="192" spans="17:25">
      <c r="Q192" s="33">
        <v>3</v>
      </c>
      <c r="R192" s="33">
        <v>1</v>
      </c>
      <c r="S192" s="211" t="s">
        <v>1701</v>
      </c>
      <c r="T192" s="33" t="s">
        <v>1780</v>
      </c>
      <c r="V192" s="33">
        <v>3</v>
      </c>
      <c r="W192" s="33">
        <v>1</v>
      </c>
      <c r="X192" s="211" t="s">
        <v>1701</v>
      </c>
      <c r="Y192" s="33" t="s">
        <v>1780</v>
      </c>
    </row>
    <row r="193" spans="17:25">
      <c r="Q193" s="33">
        <v>3</v>
      </c>
      <c r="R193" s="33">
        <v>1</v>
      </c>
      <c r="S193" s="211" t="s">
        <v>1701</v>
      </c>
      <c r="T193" s="33" t="s">
        <v>1781</v>
      </c>
      <c r="V193" s="33">
        <v>3</v>
      </c>
      <c r="W193" s="33">
        <v>1</v>
      </c>
      <c r="X193" s="211" t="s">
        <v>1701</v>
      </c>
      <c r="Y193" s="33" t="s">
        <v>1781</v>
      </c>
    </row>
    <row r="194" spans="17:25">
      <c r="Q194" s="33">
        <v>3</v>
      </c>
      <c r="R194" s="33">
        <v>1</v>
      </c>
      <c r="S194" s="211" t="s">
        <v>1701</v>
      </c>
      <c r="T194" s="33" t="s">
        <v>1782</v>
      </c>
      <c r="V194" s="33">
        <v>3</v>
      </c>
      <c r="W194" s="33">
        <v>1</v>
      </c>
      <c r="X194" s="211" t="s">
        <v>1701</v>
      </c>
      <c r="Y194" s="33" t="s">
        <v>1782</v>
      </c>
    </row>
    <row r="195" spans="17:25">
      <c r="Q195" s="33">
        <v>3</v>
      </c>
      <c r="R195" s="33">
        <v>1</v>
      </c>
      <c r="S195" s="211" t="s">
        <v>1701</v>
      </c>
      <c r="T195" s="33" t="s">
        <v>1783</v>
      </c>
      <c r="V195" s="33">
        <v>3</v>
      </c>
      <c r="W195" s="33">
        <v>1</v>
      </c>
      <c r="X195" s="211" t="s">
        <v>1701</v>
      </c>
      <c r="Y195" s="33" t="s">
        <v>1783</v>
      </c>
    </row>
    <row r="196" spans="17:25">
      <c r="Q196" s="33">
        <v>3</v>
      </c>
      <c r="R196" s="33">
        <v>2</v>
      </c>
      <c r="S196" s="33" t="s">
        <v>1701</v>
      </c>
      <c r="T196" s="33">
        <v>0</v>
      </c>
      <c r="V196" s="33">
        <v>3</v>
      </c>
      <c r="W196" s="33">
        <v>2</v>
      </c>
      <c r="X196" s="33" t="s">
        <v>1701</v>
      </c>
      <c r="Y196" s="33">
        <v>0</v>
      </c>
    </row>
    <row r="197" spans="17:25">
      <c r="Q197" s="33">
        <v>3</v>
      </c>
      <c r="R197" s="33">
        <v>2</v>
      </c>
      <c r="S197" s="211" t="s">
        <v>1701</v>
      </c>
      <c r="T197" s="33" t="s">
        <v>1777</v>
      </c>
      <c r="V197" s="33">
        <v>3</v>
      </c>
      <c r="W197" s="33">
        <v>2</v>
      </c>
      <c r="X197" s="211" t="s">
        <v>1701</v>
      </c>
      <c r="Y197" s="33" t="s">
        <v>1777</v>
      </c>
    </row>
    <row r="198" spans="17:25">
      <c r="Q198" s="33">
        <v>3</v>
      </c>
      <c r="R198" s="33">
        <v>2</v>
      </c>
      <c r="S198" s="211" t="s">
        <v>1701</v>
      </c>
      <c r="T198" s="33" t="s">
        <v>1778</v>
      </c>
      <c r="V198" s="33">
        <v>3</v>
      </c>
      <c r="W198" s="33">
        <v>2</v>
      </c>
      <c r="X198" s="211" t="s">
        <v>1701</v>
      </c>
      <c r="Y198" s="33" t="s">
        <v>1778</v>
      </c>
    </row>
    <row r="199" spans="17:25">
      <c r="Q199" s="33">
        <v>3</v>
      </c>
      <c r="R199" s="33">
        <v>2</v>
      </c>
      <c r="S199" s="211" t="s">
        <v>1701</v>
      </c>
      <c r="T199" s="33" t="s">
        <v>1779</v>
      </c>
      <c r="V199" s="33">
        <v>3</v>
      </c>
      <c r="W199" s="33">
        <v>2</v>
      </c>
      <c r="X199" s="211" t="s">
        <v>1701</v>
      </c>
      <c r="Y199" s="33" t="s">
        <v>1779</v>
      </c>
    </row>
    <row r="200" spans="17:25">
      <c r="Q200" s="33">
        <v>3</v>
      </c>
      <c r="R200" s="33">
        <v>2</v>
      </c>
      <c r="S200" s="211" t="s">
        <v>1701</v>
      </c>
      <c r="T200" s="33" t="s">
        <v>1780</v>
      </c>
      <c r="V200" s="33">
        <v>3</v>
      </c>
      <c r="W200" s="33">
        <v>2</v>
      </c>
      <c r="X200" s="211" t="s">
        <v>1701</v>
      </c>
      <c r="Y200" s="33" t="s">
        <v>1780</v>
      </c>
    </row>
    <row r="201" spans="17:25">
      <c r="Q201" s="33">
        <v>3</v>
      </c>
      <c r="R201" s="33">
        <v>2</v>
      </c>
      <c r="S201" s="211" t="s">
        <v>1701</v>
      </c>
      <c r="T201" s="33" t="s">
        <v>1781</v>
      </c>
      <c r="V201" s="33">
        <v>3</v>
      </c>
      <c r="W201" s="33">
        <v>2</v>
      </c>
      <c r="X201" s="211" t="s">
        <v>1701</v>
      </c>
      <c r="Y201" s="33" t="s">
        <v>1781</v>
      </c>
    </row>
    <row r="202" spans="17:25">
      <c r="Q202" s="33">
        <v>3</v>
      </c>
      <c r="R202" s="33">
        <v>2</v>
      </c>
      <c r="S202" s="211" t="s">
        <v>1701</v>
      </c>
      <c r="T202" s="33" t="s">
        <v>1782</v>
      </c>
      <c r="V202" s="33">
        <v>3</v>
      </c>
      <c r="W202" s="33">
        <v>2</v>
      </c>
      <c r="X202" s="211" t="s">
        <v>1701</v>
      </c>
      <c r="Y202" s="33" t="s">
        <v>1782</v>
      </c>
    </row>
    <row r="203" spans="17:25">
      <c r="Q203" s="33">
        <v>3</v>
      </c>
      <c r="R203" s="33">
        <v>2</v>
      </c>
      <c r="S203" s="211" t="s">
        <v>1701</v>
      </c>
      <c r="T203" s="33" t="s">
        <v>1783</v>
      </c>
      <c r="V203" s="33">
        <v>3</v>
      </c>
      <c r="W203" s="33">
        <v>2</v>
      </c>
      <c r="X203" s="211" t="s">
        <v>1701</v>
      </c>
      <c r="Y203" s="33" t="s">
        <v>1783</v>
      </c>
    </row>
    <row r="204" spans="17:25">
      <c r="Q204" s="33">
        <v>3</v>
      </c>
      <c r="R204" s="33">
        <v>3</v>
      </c>
      <c r="S204" s="33" t="s">
        <v>1701</v>
      </c>
      <c r="T204" s="33">
        <v>0</v>
      </c>
      <c r="V204" s="33">
        <v>3</v>
      </c>
      <c r="W204" s="33">
        <v>3</v>
      </c>
      <c r="X204" s="33" t="s">
        <v>1701</v>
      </c>
      <c r="Y204" s="33">
        <v>0</v>
      </c>
    </row>
    <row r="205" spans="17:25">
      <c r="Q205" s="33">
        <v>3</v>
      </c>
      <c r="R205" s="33">
        <v>3</v>
      </c>
      <c r="S205" s="211">
        <v>9049306</v>
      </c>
      <c r="T205" s="33" t="s">
        <v>1777</v>
      </c>
      <c r="V205" s="33">
        <v>3</v>
      </c>
      <c r="W205" s="33">
        <v>3</v>
      </c>
      <c r="X205" s="211">
        <v>9049307</v>
      </c>
      <c r="Y205" s="33" t="s">
        <v>1777</v>
      </c>
    </row>
    <row r="206" spans="17:25">
      <c r="Q206" s="33">
        <v>3</v>
      </c>
      <c r="R206" s="33">
        <v>3</v>
      </c>
      <c r="S206" s="211">
        <v>9047647</v>
      </c>
      <c r="T206" s="33" t="s">
        <v>1778</v>
      </c>
      <c r="V206" s="33">
        <v>3</v>
      </c>
      <c r="W206" s="33">
        <v>3</v>
      </c>
      <c r="X206" s="211">
        <v>9047648</v>
      </c>
      <c r="Y206" s="33" t="s">
        <v>1778</v>
      </c>
    </row>
    <row r="207" spans="17:25">
      <c r="Q207" s="33">
        <v>3</v>
      </c>
      <c r="R207" s="33">
        <v>3</v>
      </c>
      <c r="S207" s="211">
        <v>9047662</v>
      </c>
      <c r="T207" s="33" t="s">
        <v>1779</v>
      </c>
      <c r="V207" s="33">
        <v>3</v>
      </c>
      <c r="W207" s="33">
        <v>3</v>
      </c>
      <c r="X207" s="211">
        <v>9047666</v>
      </c>
      <c r="Y207" s="33" t="s">
        <v>1779</v>
      </c>
    </row>
    <row r="208" spans="17:25">
      <c r="Q208" s="33">
        <v>3</v>
      </c>
      <c r="R208" s="33">
        <v>3</v>
      </c>
      <c r="S208" s="211">
        <v>9047735</v>
      </c>
      <c r="T208" s="33" t="s">
        <v>1780</v>
      </c>
      <c r="V208" s="33">
        <v>3</v>
      </c>
      <c r="W208" s="33">
        <v>3</v>
      </c>
      <c r="X208" s="211">
        <v>9047736</v>
      </c>
      <c r="Y208" s="33" t="s">
        <v>1780</v>
      </c>
    </row>
    <row r="209" spans="17:25">
      <c r="Q209" s="33">
        <v>3</v>
      </c>
      <c r="R209" s="33">
        <v>3</v>
      </c>
      <c r="S209" s="211">
        <v>9047751</v>
      </c>
      <c r="T209" s="33" t="s">
        <v>1781</v>
      </c>
      <c r="V209" s="33">
        <v>3</v>
      </c>
      <c r="W209" s="33">
        <v>3</v>
      </c>
      <c r="X209" s="211">
        <v>9047752</v>
      </c>
      <c r="Y209" s="33" t="s">
        <v>1781</v>
      </c>
    </row>
    <row r="210" spans="17:25">
      <c r="Q210" s="33">
        <v>3</v>
      </c>
      <c r="R210" s="33">
        <v>3</v>
      </c>
      <c r="S210" s="211">
        <v>9047770</v>
      </c>
      <c r="T210" s="33" t="s">
        <v>1782</v>
      </c>
      <c r="V210" s="33">
        <v>3</v>
      </c>
      <c r="W210" s="33">
        <v>3</v>
      </c>
      <c r="X210" s="211">
        <v>9047771</v>
      </c>
      <c r="Y210" s="33" t="s">
        <v>1782</v>
      </c>
    </row>
    <row r="211" spans="17:25">
      <c r="Q211" s="33">
        <v>3</v>
      </c>
      <c r="R211" s="33">
        <v>3</v>
      </c>
      <c r="S211" s="211">
        <v>9047774</v>
      </c>
      <c r="T211" s="33" t="s">
        <v>1783</v>
      </c>
      <c r="V211" s="33">
        <v>3</v>
      </c>
      <c r="W211" s="33">
        <v>3</v>
      </c>
      <c r="X211" s="211">
        <v>9047775</v>
      </c>
      <c r="Y211" s="33" t="s">
        <v>1783</v>
      </c>
    </row>
    <row r="212" spans="17:25">
      <c r="Q212" s="33">
        <v>3</v>
      </c>
      <c r="R212" s="33">
        <v>4</v>
      </c>
      <c r="S212" s="33" t="s">
        <v>1701</v>
      </c>
      <c r="T212" s="33">
        <v>0</v>
      </c>
      <c r="V212" s="33">
        <v>3</v>
      </c>
      <c r="W212" s="33">
        <v>4</v>
      </c>
      <c r="X212" s="33" t="s">
        <v>1701</v>
      </c>
      <c r="Y212" s="33">
        <v>0</v>
      </c>
    </row>
    <row r="213" spans="17:25">
      <c r="Q213" s="33">
        <v>3</v>
      </c>
      <c r="R213" s="33">
        <v>4</v>
      </c>
      <c r="S213" s="211">
        <v>9111359</v>
      </c>
      <c r="T213" s="33" t="s">
        <v>1777</v>
      </c>
      <c r="V213" s="33">
        <v>3</v>
      </c>
      <c r="W213" s="33">
        <v>4</v>
      </c>
      <c r="X213" s="211">
        <v>9111360</v>
      </c>
      <c r="Y213" s="33" t="s">
        <v>1777</v>
      </c>
    </row>
    <row r="214" spans="17:25">
      <c r="Q214" s="33">
        <v>3</v>
      </c>
      <c r="R214" s="33">
        <v>4</v>
      </c>
      <c r="S214" s="211">
        <v>9105123</v>
      </c>
      <c r="T214" s="33" t="s">
        <v>1778</v>
      </c>
      <c r="V214" s="33">
        <v>3</v>
      </c>
      <c r="W214" s="33">
        <v>4</v>
      </c>
      <c r="X214" s="211">
        <v>9105124</v>
      </c>
      <c r="Y214" s="33" t="s">
        <v>1778</v>
      </c>
    </row>
    <row r="215" spans="17:25">
      <c r="Q215" s="33">
        <v>3</v>
      </c>
      <c r="R215" s="33">
        <v>4</v>
      </c>
      <c r="S215" s="211">
        <v>9105929</v>
      </c>
      <c r="T215" s="33" t="s">
        <v>1779</v>
      </c>
      <c r="V215" s="33">
        <v>3</v>
      </c>
      <c r="W215" s="33">
        <v>4</v>
      </c>
      <c r="X215" s="211">
        <v>9105931</v>
      </c>
      <c r="Y215" s="33" t="s">
        <v>1779</v>
      </c>
    </row>
    <row r="216" spans="17:25">
      <c r="Q216" s="33">
        <v>3</v>
      </c>
      <c r="R216" s="33">
        <v>4</v>
      </c>
      <c r="S216" s="211">
        <v>9105121</v>
      </c>
      <c r="T216" s="33" t="s">
        <v>1780</v>
      </c>
      <c r="V216" s="33">
        <v>3</v>
      </c>
      <c r="W216" s="33">
        <v>4</v>
      </c>
      <c r="X216" s="211">
        <v>9105122</v>
      </c>
      <c r="Y216" s="33" t="s">
        <v>1780</v>
      </c>
    </row>
    <row r="217" spans="17:25">
      <c r="Q217" s="33">
        <v>3</v>
      </c>
      <c r="R217" s="33">
        <v>4</v>
      </c>
      <c r="S217" s="211">
        <v>9105907</v>
      </c>
      <c r="T217" s="33" t="s">
        <v>1781</v>
      </c>
      <c r="V217" s="33">
        <v>3</v>
      </c>
      <c r="W217" s="33">
        <v>4</v>
      </c>
      <c r="X217" s="211">
        <v>9105908</v>
      </c>
      <c r="Y217" s="33" t="s">
        <v>1781</v>
      </c>
    </row>
    <row r="218" spans="17:25">
      <c r="Q218" s="33">
        <v>3</v>
      </c>
      <c r="R218" s="33">
        <v>4</v>
      </c>
      <c r="S218" s="211">
        <v>9105118</v>
      </c>
      <c r="T218" s="33" t="s">
        <v>1782</v>
      </c>
      <c r="V218" s="33">
        <v>3</v>
      </c>
      <c r="W218" s="33">
        <v>4</v>
      </c>
      <c r="X218" s="211">
        <v>9105119</v>
      </c>
      <c r="Y218" s="33" t="s">
        <v>1782</v>
      </c>
    </row>
    <row r="219" spans="17:25">
      <c r="Q219" s="33">
        <v>3</v>
      </c>
      <c r="R219" s="33">
        <v>4</v>
      </c>
      <c r="S219" s="211">
        <v>9111355</v>
      </c>
      <c r="T219" s="33" t="s">
        <v>1783</v>
      </c>
      <c r="V219" s="33">
        <v>3</v>
      </c>
      <c r="W219" s="33">
        <v>4</v>
      </c>
      <c r="X219" s="211">
        <v>9111356</v>
      </c>
      <c r="Y219" s="33" t="s">
        <v>1783</v>
      </c>
    </row>
    <row r="222" spans="17:25">
      <c r="Q222" s="33" t="s">
        <v>1792</v>
      </c>
      <c r="R222" s="33" t="s">
        <v>1793</v>
      </c>
      <c r="S222" s="33" t="s">
        <v>1795</v>
      </c>
      <c r="T222" s="33" t="s">
        <v>1794</v>
      </c>
    </row>
  </sheetData>
  <sheetProtection algorithmName="SHA-512" hashValue="sRFrpU5/PMjZppaMLgSZIMEcpHgN3urCwE3nam/osJWCxrrYwbn6RA5I2BhARdB85Z9cZcxx103kfbdXO2Vn0A==" saltValue="OUUBR5qz7xjTgVLir7ygpA==" spinCount="100000" sheet="1" objects="1" scenarios="1"/>
  <mergeCells count="61">
    <mergeCell ref="I8:M8"/>
    <mergeCell ref="C1:D1"/>
    <mergeCell ref="B2:F2"/>
    <mergeCell ref="I2:M2"/>
    <mergeCell ref="C3:F3"/>
    <mergeCell ref="I3:M3"/>
    <mergeCell ref="I4:M4"/>
    <mergeCell ref="C5:F5"/>
    <mergeCell ref="I5:M5"/>
    <mergeCell ref="I6:M6"/>
    <mergeCell ref="B7:F7"/>
    <mergeCell ref="I7:M7"/>
    <mergeCell ref="Y18:Z18"/>
    <mergeCell ref="I9:M9"/>
    <mergeCell ref="I10:M10"/>
    <mergeCell ref="I11:M11"/>
    <mergeCell ref="I12:M12"/>
    <mergeCell ref="I13:M13"/>
    <mergeCell ref="I15:M15"/>
    <mergeCell ref="H16:L16"/>
    <mergeCell ref="N16:O16"/>
    <mergeCell ref="H14:M14"/>
    <mergeCell ref="N14:O14"/>
    <mergeCell ref="B17:F17"/>
    <mergeCell ref="D18:F18"/>
    <mergeCell ref="B38:D38"/>
    <mergeCell ref="E38:F38"/>
    <mergeCell ref="D19:F19"/>
    <mergeCell ref="D20:F20"/>
    <mergeCell ref="D21:F21"/>
    <mergeCell ref="D22:F22"/>
    <mergeCell ref="D23:F23"/>
    <mergeCell ref="D24:F24"/>
    <mergeCell ref="D25:F25"/>
    <mergeCell ref="B28:F28"/>
    <mergeCell ref="B35:F35"/>
    <mergeCell ref="E36:F36"/>
    <mergeCell ref="E37:F37"/>
    <mergeCell ref="U75:X75"/>
    <mergeCell ref="B39:C39"/>
    <mergeCell ref="E39:F39"/>
    <mergeCell ref="B40:F40"/>
    <mergeCell ref="C41:F41"/>
    <mergeCell ref="C43:D43"/>
    <mergeCell ref="B44:F44"/>
    <mergeCell ref="T48:V48"/>
    <mergeCell ref="B46:F46"/>
    <mergeCell ref="C47:F47"/>
    <mergeCell ref="B48:D48"/>
    <mergeCell ref="T55:V55"/>
    <mergeCell ref="Q107:S107"/>
    <mergeCell ref="Q108:S108"/>
    <mergeCell ref="U108:W108"/>
    <mergeCell ref="Q122:T122"/>
    <mergeCell ref="Q87:S87"/>
    <mergeCell ref="U87:W87"/>
    <mergeCell ref="Q88:S88"/>
    <mergeCell ref="U88:W88"/>
    <mergeCell ref="Q97:S97"/>
    <mergeCell ref="Q98:S98"/>
    <mergeCell ref="U98:W98"/>
  </mergeCells>
  <conditionalFormatting sqref="F8:F15">
    <cfRule type="containsBlanks" dxfId="239" priority="19">
      <formula>LEN(TRIM(F8))=0</formula>
    </cfRule>
  </conditionalFormatting>
  <conditionalFormatting sqref="D39">
    <cfRule type="cellIs" dxfId="238" priority="16" operator="notBetween">
      <formula>$T$23</formula>
      <formula>$T$26</formula>
    </cfRule>
  </conditionalFormatting>
  <conditionalFormatting sqref="F43">
    <cfRule type="containsBlanks" dxfId="237" priority="15">
      <formula>LEN(TRIM(F43))=0</formula>
    </cfRule>
  </conditionalFormatting>
  <conditionalFormatting sqref="E43">
    <cfRule type="cellIs" dxfId="236" priority="13" operator="greaterThan">
      <formula>$F$46</formula>
    </cfRule>
    <cfRule type="cellIs" dxfId="235" priority="14" operator="equal">
      <formula>0</formula>
    </cfRule>
  </conditionalFormatting>
  <conditionalFormatting sqref="E48">
    <cfRule type="cellIs" dxfId="234" priority="11" operator="equal">
      <formula>0</formula>
    </cfRule>
    <cfRule type="cellIs" priority="12" operator="greaterThan">
      <formula>$F$49</formula>
    </cfRule>
  </conditionalFormatting>
  <conditionalFormatting sqref="F48">
    <cfRule type="containsBlanks" dxfId="233" priority="10">
      <formula>LEN(TRIM(F48))=0</formula>
    </cfRule>
  </conditionalFormatting>
  <conditionalFormatting sqref="E8:E15">
    <cfRule type="cellIs" dxfId="232" priority="17" operator="greaterThan">
      <formula>0</formula>
    </cfRule>
    <cfRule type="cellIs" dxfId="231" priority="18" operator="equal">
      <formula>0</formula>
    </cfRule>
  </conditionalFormatting>
  <conditionalFormatting sqref="H6:O7">
    <cfRule type="expression" dxfId="230" priority="197">
      <formula>AND($C$19&gt;2500, $Q$28=2, $F$15&gt;0)</formula>
    </cfRule>
  </conditionalFormatting>
  <conditionalFormatting sqref="H16:L16">
    <cfRule type="expression" dxfId="229" priority="205">
      <formula>AND($C$19&gt;2500, $Q$28=2, $F$15&gt;0)</formula>
    </cfRule>
  </conditionalFormatting>
  <dataValidations count="12">
    <dataValidation allowBlank="1" showInputMessage="1" showErrorMessage="1" errorTitle="Внимание!" error="Ограничение хода (2-х дверный ≤50 мм ;3=х двернный от ≥45 мм до ≤55 мм)" sqref="F16" xr:uid="{C1F5BA0D-8522-45AF-9231-B8F5B780DC51}"/>
    <dataValidation type="whole" allowBlank="1" showInputMessage="1" showErrorMessage="1" errorTitle="Внимание!" error="Максимальная толщина корпуса 26 мм!" sqref="F8" xr:uid="{849BF70B-A80F-4C5A-8E04-88C61F01B88B}">
      <formula1>0</formula1>
      <formula2>35</formula2>
    </dataValidation>
    <dataValidation type="whole" allowBlank="1" showInputMessage="1" showErrorMessage="1" errorTitle="Внимание!!!" error="Максимальное наложение 25 мм" sqref="F13" xr:uid="{2F71F4DE-45F2-4730-B355-E283DFDADC58}">
      <formula1>0</formula1>
      <formula2>25</formula2>
    </dataValidation>
    <dataValidation type="whole" allowBlank="1" showInputMessage="1" showErrorMessage="1" sqref="F14" xr:uid="{B4B48B44-935A-49A6-A0B3-5CB04656BB9B}">
      <formula1>20</formula1>
      <formula2>2000</formula2>
    </dataValidation>
    <dataValidation type="whole" errorStyle="warning" allowBlank="1" showInputMessage="1" showErrorMessage="1" errorTitle="Внимание!" error="Толщина дверей не должна превышать 19 мм" sqref="G14" xr:uid="{C5C85FF1-AB2A-4343-A54D-315F746A798E}">
      <formula1>0</formula1>
      <formula2>19</formula2>
    </dataValidation>
    <dataValidation type="whole" allowBlank="1" showInputMessage="1" showErrorMessage="1" errorTitle="Внимание!" error="Минимальная высота цоколя 60 мм" sqref="F15" xr:uid="{49060319-57BA-4983-BD94-7D8EE2CD0248}">
      <formula1>60</formula1>
      <formula2>2000</formula2>
    </dataValidation>
    <dataValidation type="whole" allowBlank="1" showInputMessage="1" showErrorMessage="1" errorTitle="Внимание!" error="Толщина дверей не должна быть меньше 16 мм и не должна превышать 50 мм" sqref="F9" xr:uid="{DDC02C0D-B777-4DFA-896A-847EBB78E7FC}">
      <formula1>16</formula1>
      <formula2>50</formula2>
    </dataValidation>
    <dataValidation type="whole" errorStyle="warning" allowBlank="1" showInputMessage="1" showErrorMessage="1" errorTitle="Внимание!" error="Рекомендованая высота 3000 мм" sqref="F10" xr:uid="{7BF1BA80-6089-44B2-9847-B3F04CCB9C4F}">
      <formula1>0</formula1>
      <formula2>3000</formula2>
    </dataValidation>
    <dataValidation type="whole" allowBlank="1" showInputMessage="1" showErrorMessage="1" errorTitle="Внимание!" error="Минимальная ширина шкафа 1200 мм_x000a_Максимальная ширина шкафа 4000 мм" sqref="F11" xr:uid="{255F61D4-D4A0-43EB-8F91-690945D7783A}">
      <formula1>1200</formula1>
      <formula2>4000</formula2>
    </dataValidation>
    <dataValidation errorStyle="warning" allowBlank="1" showInputMessage="1" showErrorMessage="1" errorTitle="Внимание!" error="Толщина дверей не должна превышать 19 мм" sqref="H16 M16:O16" xr:uid="{C5585817-A04D-44D1-9F66-1A4C7880155A}"/>
    <dataValidation type="whole" allowBlank="1" showInputMessage="1" showErrorMessage="1" errorTitle="Внимание!" error="Максимальная ширина шкафа 2500 мм" sqref="H18:O18 G16" xr:uid="{87ACA1DF-A786-4BC4-84A3-B71457DDFB6B}">
      <formula1>0</formula1>
      <formula2>2500</formula2>
    </dataValidation>
    <dataValidation type="whole" errorStyle="warning" allowBlank="1" showInputMessage="1" showErrorMessage="1" errorTitle="Внимание!" error="Рекомендованая высота 2300 мм" sqref="H17:O17 G15" xr:uid="{B48BDDBE-384C-49F6-8D5E-C2541B86C492}">
      <formula1>0</formula1>
      <formula2>2300</formula2>
    </dataValidation>
  </dataValidations>
  <hyperlinks>
    <hyperlink ref="B44:F44" location="Quadro!A1" display="Помощь в расчете ящика" xr:uid="{A96D2A06-3BE9-4F77-9E03-9F17AD192684}"/>
  </hyperlinks>
  <pageMargins left="0.7" right="0.7" top="0.75" bottom="0.75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481" r:id="rId4" name="Drop Down 1">
              <controlPr defaultSize="0" autoLine="0" autoPict="0">
                <anchor moveWithCells="1">
                  <from>
                    <xdr:col>1</xdr:col>
                    <xdr:colOff>3714750</xdr:colOff>
                    <xdr:row>1</xdr:row>
                    <xdr:rowOff>254000</xdr:rowOff>
                  </from>
                  <to>
                    <xdr:col>5</xdr:col>
                    <xdr:colOff>933450</xdr:colOff>
                    <xdr:row>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82" r:id="rId5" name="Drop Down 2">
              <controlPr defaultSize="0" autoLine="0" autoPict="0">
                <anchor moveWithCells="1">
                  <from>
                    <xdr:col>2</xdr:col>
                    <xdr:colOff>0</xdr:colOff>
                    <xdr:row>2</xdr:row>
                    <xdr:rowOff>247650</xdr:rowOff>
                  </from>
                  <to>
                    <xdr:col>5</xdr:col>
                    <xdr:colOff>933450</xdr:colOff>
                    <xdr:row>3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83" r:id="rId6" name="Drop Down 3">
              <controlPr defaultSize="0" autoLine="0" autoPict="0">
                <anchor moveWithCells="1">
                  <from>
                    <xdr:col>2</xdr:col>
                    <xdr:colOff>6350</xdr:colOff>
                    <xdr:row>3</xdr:row>
                    <xdr:rowOff>247650</xdr:rowOff>
                  </from>
                  <to>
                    <xdr:col>6</xdr:col>
                    <xdr:colOff>0</xdr:colOff>
                    <xdr:row>4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84" r:id="rId7" name="Drop Down 4">
              <controlPr defaultSize="0" autoLine="0" autoPict="0">
                <anchor moveWithCells="1">
                  <from>
                    <xdr:col>2</xdr:col>
                    <xdr:colOff>0</xdr:colOff>
                    <xdr:row>4</xdr:row>
                    <xdr:rowOff>241300</xdr:rowOff>
                  </from>
                  <to>
                    <xdr:col>5</xdr:col>
                    <xdr:colOff>933450</xdr:colOff>
                    <xdr:row>5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85" r:id="rId8" name="Drop Down 5">
              <controlPr defaultSize="0" autoLine="0" autoPict="0">
                <anchor>
                  <from>
                    <xdr:col>2</xdr:col>
                    <xdr:colOff>6350</xdr:colOff>
                    <xdr:row>39</xdr:row>
                    <xdr:rowOff>228600</xdr:rowOff>
                  </from>
                  <to>
                    <xdr:col>6</xdr:col>
                    <xdr:colOff>0</xdr:colOff>
                    <xdr:row>40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86" r:id="rId9" name="Drop Down 6">
              <controlPr defaultSize="0" autoLine="0" autoPict="0">
                <anchor>
                  <from>
                    <xdr:col>2</xdr:col>
                    <xdr:colOff>6350</xdr:colOff>
                    <xdr:row>40</xdr:row>
                    <xdr:rowOff>247650</xdr:rowOff>
                  </from>
                  <to>
                    <xdr:col>5</xdr:col>
                    <xdr:colOff>933450</xdr:colOff>
                    <xdr:row>41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87" r:id="rId10" name="Drop Down 7">
              <controlPr defaultSize="0" autoLine="0" autoPict="0">
                <anchor moveWithCells="1">
                  <from>
                    <xdr:col>1</xdr:col>
                    <xdr:colOff>3708400</xdr:colOff>
                    <xdr:row>45</xdr:row>
                    <xdr:rowOff>304800</xdr:rowOff>
                  </from>
                  <to>
                    <xdr:col>6</xdr:col>
                    <xdr:colOff>0</xdr:colOff>
                    <xdr:row>46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89" r:id="rId11" name="Drop Down 9">
              <controlPr defaultSize="0" autoLine="0" autoPict="0">
                <anchor moveWithCells="1">
                  <from>
                    <xdr:col>5</xdr:col>
                    <xdr:colOff>6350</xdr:colOff>
                    <xdr:row>15</xdr:row>
                    <xdr:rowOff>6350</xdr:rowOff>
                  </from>
                  <to>
                    <xdr:col>5</xdr:col>
                    <xdr:colOff>933450</xdr:colOff>
                    <xdr:row>16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1BD59F-1E59-4D2F-BB3C-CC049E33B0C3}">
  <sheetPr codeName="Лист13">
    <tabColor theme="9"/>
  </sheetPr>
  <dimension ref="B1:AT337"/>
  <sheetViews>
    <sheetView showRowColHeaders="0" zoomScale="70" zoomScaleNormal="70" workbookViewId="0">
      <selection activeCell="P12" sqref="P12"/>
    </sheetView>
  </sheetViews>
  <sheetFormatPr defaultColWidth="9.1796875" defaultRowHeight="14.5"/>
  <cols>
    <col min="1" max="1" width="1.1796875" style="1" customWidth="1"/>
    <col min="2" max="2" width="53.1796875" style="1" customWidth="1"/>
    <col min="3" max="3" width="14.1796875" style="1" customWidth="1"/>
    <col min="4" max="4" width="11.54296875" style="1" bestFit="1" customWidth="1"/>
    <col min="5" max="5" width="1.1796875" style="1" customWidth="1"/>
    <col min="6" max="6" width="12.81640625" style="1" customWidth="1"/>
    <col min="7" max="7" width="1.54296875" style="1" customWidth="1"/>
    <col min="8" max="8" width="24.453125" style="1" customWidth="1"/>
    <col min="9" max="12" width="12.81640625" style="1" customWidth="1"/>
    <col min="13" max="13" width="47.81640625" style="1" customWidth="1"/>
    <col min="14" max="14" width="6.81640625" style="1" customWidth="1"/>
    <col min="15" max="15" width="12.81640625" style="1" customWidth="1"/>
    <col min="16" max="16" width="9.1796875" style="77" customWidth="1"/>
    <col min="17" max="17" width="37.1796875" style="77" hidden="1" customWidth="1"/>
    <col min="18" max="18" width="10.453125" style="77" hidden="1" customWidth="1"/>
    <col min="19" max="19" width="23.453125" style="77" hidden="1" customWidth="1"/>
    <col min="20" max="20" width="19.81640625" style="77" hidden="1" customWidth="1"/>
    <col min="21" max="21" width="17.81640625" style="77" hidden="1" customWidth="1"/>
    <col min="22" max="22" width="12.81640625" style="77" hidden="1" customWidth="1"/>
    <col min="23" max="23" width="14" style="77" hidden="1" customWidth="1"/>
    <col min="24" max="24" width="9.81640625" style="77" hidden="1" customWidth="1"/>
    <col min="25" max="26" width="9.1796875" style="77" hidden="1" customWidth="1"/>
    <col min="27" max="27" width="14.1796875" style="77" hidden="1" customWidth="1"/>
    <col min="28" max="28" width="16.453125" style="77" hidden="1" customWidth="1"/>
    <col min="29" max="29" width="16.81640625" style="77" hidden="1" customWidth="1"/>
    <col min="30" max="30" width="13.54296875" style="77" hidden="1" customWidth="1"/>
    <col min="31" max="39" width="9.1796875" style="77" hidden="1" customWidth="1"/>
    <col min="40" max="46" width="9.1796875" style="1" hidden="1" customWidth="1"/>
    <col min="47" max="47" width="0" style="1" hidden="1" customWidth="1"/>
    <col min="48" max="16384" width="9.1796875" style="1"/>
  </cols>
  <sheetData>
    <row r="1" spans="2:33" ht="69" customHeight="1">
      <c r="B1" s="25"/>
      <c r="C1" s="378"/>
      <c r="D1" s="378"/>
      <c r="S1" s="33"/>
      <c r="T1" s="33" t="s">
        <v>25</v>
      </c>
      <c r="U1" s="33" t="s">
        <v>4</v>
      </c>
      <c r="V1" s="207" t="s">
        <v>1732</v>
      </c>
      <c r="W1" s="207" t="s">
        <v>1738</v>
      </c>
    </row>
    <row r="2" spans="2:33" ht="16.5" customHeight="1">
      <c r="B2" s="360" t="s">
        <v>3689</v>
      </c>
      <c r="C2" s="361"/>
      <c r="D2" s="361"/>
      <c r="E2" s="361"/>
      <c r="F2" s="362"/>
      <c r="G2" s="8"/>
      <c r="H2" s="302" t="s">
        <v>1705</v>
      </c>
      <c r="I2" s="348" t="s">
        <v>1706</v>
      </c>
      <c r="J2" s="348"/>
      <c r="K2" s="348"/>
      <c r="L2" s="348"/>
      <c r="M2" s="348"/>
      <c r="N2" s="302" t="s">
        <v>1707</v>
      </c>
      <c r="O2" s="303"/>
      <c r="Q2" s="33" t="s">
        <v>1742</v>
      </c>
      <c r="S2" s="33" t="s">
        <v>23</v>
      </c>
      <c r="T2" s="208">
        <f>F12-F17+30</f>
        <v>30</v>
      </c>
      <c r="U2" s="33">
        <f>(F13-(F10-F15)*2+IF(Q10=2,F16,F16*2))/Q10</f>
        <v>0</v>
      </c>
      <c r="V2" s="46">
        <f>IF(T2&lt;31,,T2)</f>
        <v>0</v>
      </c>
      <c r="W2" s="46">
        <f>IF(U2&lt;31,,U2)</f>
        <v>0</v>
      </c>
      <c r="Y2" s="77">
        <v>9242238</v>
      </c>
      <c r="AA2" s="33" t="s">
        <v>1714</v>
      </c>
      <c r="AB2" s="33" t="s">
        <v>1715</v>
      </c>
      <c r="AC2" s="33" t="s">
        <v>1716</v>
      </c>
    </row>
    <row r="3" spans="2:33" ht="20" customHeight="1">
      <c r="B3" s="39" t="s">
        <v>0</v>
      </c>
      <c r="C3" s="363"/>
      <c r="D3" s="364"/>
      <c r="E3" s="364"/>
      <c r="F3" s="365"/>
      <c r="G3" s="8"/>
      <c r="H3" s="304">
        <f>IF(C27&gt;2300,Y7,Y6)</f>
        <v>9277164</v>
      </c>
      <c r="I3" s="366" t="str">
        <f>VLOOKUP(H3,Цены!$A:$B,2,0)</f>
        <v>КОМПЛЕКТ ПРОФИЛЕЙ TOPLINE L/STB11, L2300, АЛЮМИНИЙ, АНОДИРОВАННЫЙ</v>
      </c>
      <c r="J3" s="366"/>
      <c r="K3" s="366"/>
      <c r="L3" s="366"/>
      <c r="M3" s="366"/>
      <c r="N3" s="304">
        <v>1</v>
      </c>
      <c r="O3" s="177"/>
      <c r="Q3" s="33" t="s">
        <v>2</v>
      </c>
      <c r="S3" s="33" t="s">
        <v>7</v>
      </c>
      <c r="T3" s="33">
        <f>F13-(F10*2)</f>
        <v>0</v>
      </c>
      <c r="U3" s="208">
        <f>F14-F11-F30-25</f>
        <v>-25</v>
      </c>
      <c r="V3" s="46">
        <f>IF(T3&lt;0,,T3)</f>
        <v>0</v>
      </c>
      <c r="W3" s="46">
        <f>IF(U3&lt;0,,U3)</f>
        <v>0</v>
      </c>
      <c r="Y3" s="77">
        <v>9277096</v>
      </c>
      <c r="AA3" s="33" t="s">
        <v>1717</v>
      </c>
      <c r="AB3" s="33">
        <v>9206249</v>
      </c>
      <c r="AC3" s="33">
        <v>9206252</v>
      </c>
    </row>
    <row r="4" spans="2:33" ht="20" customHeight="1">
      <c r="B4" s="39" t="s">
        <v>3</v>
      </c>
      <c r="C4" s="170"/>
      <c r="D4" s="171"/>
      <c r="E4" s="171"/>
      <c r="F4" s="172"/>
      <c r="G4" s="8"/>
      <c r="H4" s="304" t="str">
        <f>VLOOKUP(S42,U30:Y35,MATCH(Q16,U29:Y29,0),0)</f>
        <v>-</v>
      </c>
      <c r="I4" s="366" t="str">
        <f>IFERROR(VLOOKUP(H4,Цены!$A:$B,2,0),"-")</f>
        <v>-</v>
      </c>
      <c r="J4" s="366"/>
      <c r="K4" s="366"/>
      <c r="L4" s="366"/>
      <c r="M4" s="366"/>
      <c r="N4" s="304">
        <v>1</v>
      </c>
      <c r="O4" s="177"/>
      <c r="Q4" s="33" t="s">
        <v>1</v>
      </c>
      <c r="S4" s="33" t="s">
        <v>8</v>
      </c>
      <c r="T4" s="33">
        <f>F13-(F10*2)</f>
        <v>0</v>
      </c>
      <c r="U4" s="208">
        <f>F14-F11-F30-25+17</f>
        <v>-8</v>
      </c>
      <c r="V4" s="46">
        <f>IF(T4&lt;0,,T4)</f>
        <v>0</v>
      </c>
      <c r="W4" s="46">
        <f>IF(U4&lt;0,,U4)</f>
        <v>0</v>
      </c>
      <c r="Y4" s="77">
        <v>9242240</v>
      </c>
      <c r="AA4" s="33" t="s">
        <v>1718</v>
      </c>
      <c r="AB4" s="209">
        <v>9209756</v>
      </c>
      <c r="AC4" s="33">
        <v>9234187</v>
      </c>
    </row>
    <row r="5" spans="2:33" ht="20" customHeight="1">
      <c r="B5" s="39" t="s">
        <v>22</v>
      </c>
      <c r="C5" s="363"/>
      <c r="D5" s="364"/>
      <c r="E5" s="364"/>
      <c r="F5" s="365"/>
      <c r="G5" s="8"/>
      <c r="H5" s="304" t="str">
        <f>VLOOKUP(Q10,U16:V18,2,0)</f>
        <v>-</v>
      </c>
      <c r="I5" s="366" t="str">
        <f>IFERROR(VLOOKUP(H5,Цены!$A:$B,2,0),"-")</f>
        <v>-</v>
      </c>
      <c r="J5" s="366"/>
      <c r="K5" s="366"/>
      <c r="L5" s="366"/>
      <c r="M5" s="366"/>
      <c r="N5" s="304">
        <v>1</v>
      </c>
      <c r="O5" s="177"/>
      <c r="Q5" s="46">
        <v>1</v>
      </c>
      <c r="S5" s="33" t="s">
        <v>9</v>
      </c>
      <c r="T5" s="33">
        <f>F12-(F10*2)-F17</f>
        <v>0</v>
      </c>
      <c r="U5" s="208">
        <f>F14-F11-F30-25</f>
        <v>-25</v>
      </c>
      <c r="V5" s="46">
        <f>IF(T5&lt;0,,T5)</f>
        <v>0</v>
      </c>
      <c r="W5" s="46">
        <f t="shared" ref="W5:W9" si="0">IF(U5&lt;31,,U5)</f>
        <v>0</v>
      </c>
      <c r="Y5" s="77">
        <v>9277098</v>
      </c>
      <c r="AF5" s="33" t="s">
        <v>3671</v>
      </c>
    </row>
    <row r="6" spans="2:33" ht="20" customHeight="1">
      <c r="B6" s="39" t="s">
        <v>1708</v>
      </c>
      <c r="C6" s="170"/>
      <c r="D6" s="171"/>
      <c r="E6" s="171"/>
      <c r="F6" s="172"/>
      <c r="G6" s="8"/>
      <c r="H6" s="304" t="str">
        <f>VLOOKUP(Q22,V21:W23,2,0)</f>
        <v>-</v>
      </c>
      <c r="I6" s="353" t="str">
        <f>IFERROR(VLOOKUP(H6,Цены!$A:$B,2,0),"-")</f>
        <v>-</v>
      </c>
      <c r="J6" s="353"/>
      <c r="K6" s="353"/>
      <c r="L6" s="353"/>
      <c r="M6" s="353"/>
      <c r="N6" s="304">
        <v>1</v>
      </c>
      <c r="O6" s="177"/>
      <c r="S6" s="33" t="s">
        <v>1731</v>
      </c>
      <c r="T6" s="33">
        <f>F13-(F10*2)</f>
        <v>0</v>
      </c>
      <c r="U6" s="33"/>
      <c r="V6" s="46">
        <f>IF(T6&lt;0,,T6)</f>
        <v>0</v>
      </c>
      <c r="W6" s="46">
        <f t="shared" si="0"/>
        <v>0</v>
      </c>
      <c r="Y6" s="77">
        <v>9277164</v>
      </c>
      <c r="AA6" s="33"/>
      <c r="AB6" s="33" t="s">
        <v>1715</v>
      </c>
      <c r="AC6" s="33" t="s">
        <v>1716</v>
      </c>
      <c r="AD6" s="33" t="s">
        <v>1723</v>
      </c>
      <c r="AF6" s="33" t="s">
        <v>3672</v>
      </c>
    </row>
    <row r="7" spans="2:33" ht="20" customHeight="1">
      <c r="B7" s="39" t="s">
        <v>1709</v>
      </c>
      <c r="C7" s="170"/>
      <c r="D7" s="171"/>
      <c r="E7" s="171"/>
      <c r="F7" s="172"/>
      <c r="G7" s="8"/>
      <c r="H7" s="304" t="str">
        <f>VLOOKUP(Q10,V24:W26,2,0)</f>
        <v>-</v>
      </c>
      <c r="I7" s="353" t="str">
        <f>IFERROR(VLOOKUP(H7,Цены!$A:$B,2,0),"-")</f>
        <v>-</v>
      </c>
      <c r="J7" s="353"/>
      <c r="K7" s="353"/>
      <c r="L7" s="353"/>
      <c r="M7" s="353"/>
      <c r="N7" s="304">
        <v>1</v>
      </c>
      <c r="O7" s="177"/>
      <c r="Q7" s="33" t="s">
        <v>1740</v>
      </c>
      <c r="S7" s="33" t="s">
        <v>24</v>
      </c>
      <c r="T7" s="33">
        <f>F13-(F10*2)-2</f>
        <v>-2</v>
      </c>
      <c r="U7" s="33"/>
      <c r="V7" s="46">
        <f>IF(T7&lt;0,,T7)</f>
        <v>0</v>
      </c>
      <c r="W7" s="46">
        <f t="shared" si="0"/>
        <v>0</v>
      </c>
      <c r="Y7" s="77">
        <v>9277167</v>
      </c>
      <c r="AA7" s="33">
        <v>1</v>
      </c>
      <c r="AB7" s="33" t="s">
        <v>1701</v>
      </c>
      <c r="AC7" s="33" t="s">
        <v>1701</v>
      </c>
      <c r="AD7" s="33" t="s">
        <v>1701</v>
      </c>
      <c r="AF7" s="33" t="s">
        <v>3673</v>
      </c>
    </row>
    <row r="8" spans="2:33" ht="20" customHeight="1">
      <c r="B8" s="39" t="s">
        <v>3670</v>
      </c>
      <c r="C8" s="170"/>
      <c r="D8" s="171"/>
      <c r="E8" s="171"/>
      <c r="F8" s="172"/>
      <c r="G8" s="8"/>
      <c r="H8" s="304" t="str">
        <f>IFERROR(VLOOKUP(Q28,AA6:AD10,2,0),"-")</f>
        <v>-</v>
      </c>
      <c r="I8" s="353" t="str">
        <f>IFERROR(VLOOKUP(H8,Цены!$A:$B,2,0),"-")</f>
        <v>-</v>
      </c>
      <c r="J8" s="353"/>
      <c r="K8" s="353"/>
      <c r="L8" s="353"/>
      <c r="M8" s="353"/>
      <c r="N8" s="304" t="str">
        <f>IFERROR(VLOOKUP(Q10,AA29:AB30,2,0),"-")</f>
        <v>-</v>
      </c>
      <c r="O8" s="177"/>
      <c r="Q8" s="33">
        <v>2</v>
      </c>
      <c r="S8" s="33" t="s">
        <v>5</v>
      </c>
      <c r="T8" s="210">
        <f>F12</f>
        <v>0</v>
      </c>
      <c r="U8" s="33">
        <f>VLOOKUP(Q16,S12:U15,MATCH(B21,S11:U11,0),0)</f>
        <v>0</v>
      </c>
      <c r="V8" s="46">
        <f>IF(T8&lt;0,,T8)</f>
        <v>0</v>
      </c>
      <c r="W8" s="46">
        <f t="shared" si="0"/>
        <v>0</v>
      </c>
      <c r="Y8" s="77">
        <v>9242227</v>
      </c>
      <c r="AA8" s="33">
        <v>2</v>
      </c>
      <c r="AB8" s="33" t="e">
        <f>VLOOKUP(F11,AA19:AB22,2,0)</f>
        <v>#N/A</v>
      </c>
      <c r="AC8" s="33" t="e">
        <f>VLOOKUP(F11,AA24:AB27,2,0)</f>
        <v>#N/A</v>
      </c>
      <c r="AD8" s="33" t="s">
        <v>1701</v>
      </c>
      <c r="AF8" s="33">
        <v>1</v>
      </c>
    </row>
    <row r="9" spans="2:33" ht="20" customHeight="1">
      <c r="B9" s="347"/>
      <c r="C9" s="347"/>
      <c r="D9" s="347"/>
      <c r="E9" s="347"/>
      <c r="F9" s="347"/>
      <c r="G9" s="8"/>
      <c r="H9" s="304" t="str">
        <f>IFERROR(VLOOKUP(Q28,AA6:AD10,3,0),"-")</f>
        <v>-</v>
      </c>
      <c r="I9" s="353" t="str">
        <f>IFERROR(VLOOKUP(H9,Цены!$A:$B,2,0),"-")</f>
        <v>-</v>
      </c>
      <c r="J9" s="353"/>
      <c r="K9" s="353"/>
      <c r="L9" s="353"/>
      <c r="M9" s="353"/>
      <c r="N9" s="304" t="str">
        <f>IFERROR(VLOOKUP(Q10,AA34:AB35,2,0),"-")</f>
        <v>-</v>
      </c>
      <c r="O9" s="177"/>
      <c r="Q9" s="33">
        <v>3</v>
      </c>
      <c r="S9" s="33" t="s">
        <v>6</v>
      </c>
      <c r="T9" s="210">
        <f>F12</f>
        <v>0</v>
      </c>
      <c r="U9" s="33">
        <f>VLOOKUP(Q16,S12:U15,MATCH(B22,S11:U11,0),0)</f>
        <v>0</v>
      </c>
      <c r="V9" s="46">
        <f>IF(T9&lt;0,,T9)</f>
        <v>0</v>
      </c>
      <c r="W9" s="46">
        <f t="shared" si="0"/>
        <v>0</v>
      </c>
      <c r="Y9" s="77">
        <v>9277151</v>
      </c>
      <c r="AA9" s="33">
        <v>3</v>
      </c>
      <c r="AB9" s="33" t="s">
        <v>1701</v>
      </c>
      <c r="AC9" s="33" t="s">
        <v>1701</v>
      </c>
      <c r="AD9" s="33">
        <v>9252651</v>
      </c>
    </row>
    <row r="10" spans="2:33" ht="20" customHeight="1">
      <c r="B10" s="6" t="s">
        <v>1870</v>
      </c>
      <c r="C10" s="167" t="s">
        <v>1854</v>
      </c>
      <c r="D10" s="3"/>
      <c r="E10" s="5">
        <f>F10</f>
        <v>0</v>
      </c>
      <c r="F10" s="34"/>
      <c r="G10" s="8"/>
      <c r="H10" s="304" t="str">
        <f>IFERROR(VLOOKUP(Q28,AA7:AD10,4,0),"-")</f>
        <v>-</v>
      </c>
      <c r="I10" s="353" t="str">
        <f>IFERROR(VLOOKUP(H10,Цены!$A:$B,2,0),"-")</f>
        <v>-</v>
      </c>
      <c r="J10" s="353"/>
      <c r="K10" s="353"/>
      <c r="L10" s="353"/>
      <c r="M10" s="353"/>
      <c r="N10" s="304" t="str">
        <f>IFERROR(VLOOKUP(Q10,AA39:AB40,2,0),"-")</f>
        <v>-</v>
      </c>
      <c r="O10" s="177"/>
      <c r="Q10" s="46">
        <v>1</v>
      </c>
      <c r="S10" s="80"/>
      <c r="T10" s="80"/>
      <c r="U10" s="80"/>
      <c r="Y10" s="77">
        <v>9242228</v>
      </c>
      <c r="AA10" s="33">
        <v>4</v>
      </c>
      <c r="AB10" s="33" t="s">
        <v>1701</v>
      </c>
      <c r="AC10" s="33" t="s">
        <v>1701</v>
      </c>
      <c r="AD10" s="33" t="s">
        <v>1701</v>
      </c>
      <c r="AF10" s="77">
        <v>1</v>
      </c>
      <c r="AG10" s="77" t="s">
        <v>1701</v>
      </c>
    </row>
    <row r="11" spans="2:33" ht="20" customHeight="1">
      <c r="B11" s="2" t="s">
        <v>1871</v>
      </c>
      <c r="C11" s="167" t="s">
        <v>1855</v>
      </c>
      <c r="D11" s="3"/>
      <c r="E11" s="5">
        <f t="shared" ref="E11:E17" si="1">F11</f>
        <v>0</v>
      </c>
      <c r="F11" s="35"/>
      <c r="G11" s="8"/>
      <c r="H11" s="304" t="str">
        <f t="array" ref="H11">INDEX(S202:S297,MATCH(Q143&amp;Q150&amp;S162,Q202:Q297&amp;R202:R297&amp;T202:T297,0))</f>
        <v>-</v>
      </c>
      <c r="I11" s="353" t="str">
        <f>IFERROR(VLOOKUP(H11,Цены!$A:$B,2,0),"-")</f>
        <v>-</v>
      </c>
      <c r="J11" s="353"/>
      <c r="K11" s="353"/>
      <c r="L11" s="353"/>
      <c r="M11" s="353"/>
      <c r="N11" s="28">
        <f>F44</f>
        <v>0</v>
      </c>
      <c r="O11" s="177"/>
      <c r="S11" s="33" t="s">
        <v>1808</v>
      </c>
      <c r="T11" s="33" t="s">
        <v>26</v>
      </c>
      <c r="U11" s="33" t="s">
        <v>27</v>
      </c>
      <c r="Y11" s="77">
        <v>9277152</v>
      </c>
      <c r="AA11" s="33"/>
      <c r="AB11" s="33"/>
      <c r="AC11" s="33"/>
      <c r="AD11" s="33"/>
      <c r="AF11" s="77">
        <v>2</v>
      </c>
      <c r="AG11" s="77">
        <v>0</v>
      </c>
    </row>
    <row r="12" spans="2:33" ht="20" customHeight="1">
      <c r="B12" s="2" t="s">
        <v>1872</v>
      </c>
      <c r="C12" s="167" t="s">
        <v>1856</v>
      </c>
      <c r="D12" s="3"/>
      <c r="E12" s="5">
        <f t="shared" si="1"/>
        <v>0</v>
      </c>
      <c r="F12" s="35"/>
      <c r="G12" s="8"/>
      <c r="H12" s="304" t="str">
        <f t="array" ref="H12">INDEX(X202:X297,MATCH(Q143&amp;Q150&amp;S162,V202:V297&amp;W202:W297&amp;Y202:Y297,0))</f>
        <v>-</v>
      </c>
      <c r="I12" s="353" t="str">
        <f>IFERROR(VLOOKUP(H12,Цены!$A:$B,2,0),"-")</f>
        <v>-</v>
      </c>
      <c r="J12" s="353"/>
      <c r="K12" s="353"/>
      <c r="L12" s="353"/>
      <c r="M12" s="353"/>
      <c r="N12" s="28">
        <f>F44</f>
        <v>0</v>
      </c>
      <c r="O12" s="177"/>
      <c r="Q12" s="33" t="s">
        <v>1739</v>
      </c>
      <c r="S12" s="33">
        <v>1</v>
      </c>
      <c r="T12" s="33">
        <v>0</v>
      </c>
      <c r="U12" s="33">
        <v>0</v>
      </c>
      <c r="AA12" s="33"/>
      <c r="AB12" s="33"/>
      <c r="AC12" s="33"/>
      <c r="AD12" s="33"/>
      <c r="AF12" s="77">
        <v>3</v>
      </c>
      <c r="AG12" s="77">
        <v>34</v>
      </c>
    </row>
    <row r="13" spans="2:33" ht="20" customHeight="1">
      <c r="B13" s="2" t="s">
        <v>1873</v>
      </c>
      <c r="C13" s="167" t="s">
        <v>1858</v>
      </c>
      <c r="D13" s="3"/>
      <c r="E13" s="5">
        <f t="shared" si="1"/>
        <v>0</v>
      </c>
      <c r="F13" s="35"/>
      <c r="G13" s="5"/>
      <c r="H13" s="304" t="str">
        <f>VLOOKUP(Q143,U154:V156,2,0)</f>
        <v>-</v>
      </c>
      <c r="I13" s="353" t="str">
        <f>IFERROR(VLOOKUP(H13,Цены!$A:$B,2,0),"-")</f>
        <v>-</v>
      </c>
      <c r="J13" s="353"/>
      <c r="K13" s="353"/>
      <c r="L13" s="353"/>
      <c r="M13" s="353"/>
      <c r="N13" s="28">
        <f>F44</f>
        <v>0</v>
      </c>
      <c r="O13" s="177"/>
      <c r="Q13" s="33" t="s">
        <v>11</v>
      </c>
      <c r="S13" s="33">
        <v>2</v>
      </c>
      <c r="T13" s="208">
        <f>F14-F11-F30-8</f>
        <v>-8</v>
      </c>
      <c r="U13" s="208">
        <f>F14-F11-8</f>
        <v>-8</v>
      </c>
      <c r="AA13" s="33"/>
      <c r="AB13" s="33"/>
      <c r="AC13" s="33"/>
      <c r="AD13" s="33"/>
      <c r="AF13" s="77" t="str">
        <f>VLOOKUP(AF8,AF10:AG12,2,0)</f>
        <v>-</v>
      </c>
    </row>
    <row r="14" spans="2:33" ht="20" customHeight="1">
      <c r="B14" s="2" t="s">
        <v>1874</v>
      </c>
      <c r="C14" s="167" t="s">
        <v>1857</v>
      </c>
      <c r="D14" s="3"/>
      <c r="E14" s="5">
        <f t="shared" si="1"/>
        <v>0</v>
      </c>
      <c r="F14" s="35"/>
      <c r="G14" s="5"/>
      <c r="H14" s="304" t="str">
        <f>VLOOKUP(Q143,U157:V159,2,0)</f>
        <v>-</v>
      </c>
      <c r="I14" s="353" t="str">
        <f>IFERROR(VLOOKUP(H14,Цены!$A:$B,2,0),"-")</f>
        <v>-</v>
      </c>
      <c r="J14" s="353"/>
      <c r="K14" s="353"/>
      <c r="L14" s="353"/>
      <c r="M14" s="353"/>
      <c r="N14" s="28">
        <f>F44</f>
        <v>0</v>
      </c>
      <c r="O14" s="177"/>
      <c r="Q14" s="33" t="s">
        <v>12</v>
      </c>
      <c r="S14" s="33">
        <v>3</v>
      </c>
      <c r="T14" s="208">
        <f>F14-F11-8</f>
        <v>-8</v>
      </c>
      <c r="U14" s="208">
        <f>F14-F11-F30-8</f>
        <v>-8</v>
      </c>
      <c r="AA14" s="33"/>
      <c r="AB14" s="33"/>
      <c r="AC14" s="33"/>
      <c r="AD14" s="33"/>
    </row>
    <row r="15" spans="2:33" ht="20" customHeight="1" thickBot="1">
      <c r="B15" s="2" t="s">
        <v>1875</v>
      </c>
      <c r="C15" s="167" t="s">
        <v>1859</v>
      </c>
      <c r="D15" s="3"/>
      <c r="E15" s="5">
        <f t="shared" si="1"/>
        <v>0</v>
      </c>
      <c r="F15" s="35"/>
      <c r="G15" s="5"/>
      <c r="H15" s="306" t="str">
        <f>VLOOKUP(U69,X66:Y68,2,0)</f>
        <v>-</v>
      </c>
      <c r="I15" s="377" t="str">
        <f>IFERROR(VLOOKUP(H15,Цены!$A:$B,2,0),"-")</f>
        <v>-</v>
      </c>
      <c r="J15" s="377"/>
      <c r="K15" s="377"/>
      <c r="L15" s="377"/>
      <c r="M15" s="377"/>
      <c r="N15" s="306">
        <f>F49</f>
        <v>0</v>
      </c>
      <c r="O15" s="177"/>
      <c r="Q15" s="33" t="s">
        <v>1772</v>
      </c>
      <c r="S15" s="33">
        <v>4</v>
      </c>
      <c r="T15" s="208">
        <f>F14-F11-F30-8</f>
        <v>-8</v>
      </c>
      <c r="U15" s="224">
        <f>F14-F11-F30-8</f>
        <v>-8</v>
      </c>
      <c r="AA15" s="33"/>
      <c r="AB15" s="33"/>
      <c r="AC15" s="33"/>
      <c r="AD15" s="33"/>
    </row>
    <row r="16" spans="2:33" ht="20" customHeight="1">
      <c r="B16" s="2" t="s">
        <v>1876</v>
      </c>
      <c r="C16" s="167" t="s">
        <v>1860</v>
      </c>
      <c r="D16" s="3"/>
      <c r="E16" s="5">
        <f t="shared" si="1"/>
        <v>0</v>
      </c>
      <c r="F16" s="35"/>
      <c r="G16" s="5"/>
      <c r="H16" s="367"/>
      <c r="I16" s="367"/>
      <c r="J16" s="367"/>
      <c r="K16" s="367"/>
      <c r="L16" s="367"/>
      <c r="M16" s="367"/>
      <c r="N16" s="358"/>
      <c r="O16" s="358"/>
      <c r="Q16" s="46">
        <v>1</v>
      </c>
      <c r="U16" s="225">
        <v>1</v>
      </c>
      <c r="V16" s="226" t="s">
        <v>1701</v>
      </c>
      <c r="X16" s="225">
        <v>1</v>
      </c>
      <c r="Y16" s="226" t="s">
        <v>1701</v>
      </c>
    </row>
    <row r="17" spans="2:31" ht="20" customHeight="1">
      <c r="B17" s="7" t="s">
        <v>1877</v>
      </c>
      <c r="C17" s="167" t="s">
        <v>1861</v>
      </c>
      <c r="D17" s="3"/>
      <c r="E17" s="5">
        <f t="shared" si="1"/>
        <v>0</v>
      </c>
      <c r="F17" s="36"/>
      <c r="G17" s="5"/>
      <c r="H17" s="175"/>
      <c r="I17" s="375"/>
      <c r="J17" s="375"/>
      <c r="K17" s="375"/>
      <c r="L17" s="375"/>
      <c r="M17" s="375"/>
      <c r="N17" s="176"/>
      <c r="O17" s="177"/>
      <c r="S17" s="33" t="s">
        <v>33</v>
      </c>
      <c r="T17" s="79">
        <v>2600</v>
      </c>
      <c r="U17" s="227">
        <v>2</v>
      </c>
      <c r="V17" s="228">
        <f>IF(D40&gt;20,Y2,Y3)</f>
        <v>9277096</v>
      </c>
      <c r="X17" s="227">
        <v>2</v>
      </c>
      <c r="Y17" s="228">
        <f>IF(D40&gt;20,Y8,Y9)</f>
        <v>9277151</v>
      </c>
    </row>
    <row r="18" spans="2:31" ht="20" customHeight="1" thickBot="1">
      <c r="B18" s="347"/>
      <c r="C18" s="347"/>
      <c r="D18" s="347"/>
      <c r="E18" s="347"/>
      <c r="F18" s="347"/>
      <c r="G18" s="5"/>
      <c r="H18" s="175"/>
      <c r="I18" s="375"/>
      <c r="J18" s="375"/>
      <c r="K18" s="375"/>
      <c r="L18" s="375"/>
      <c r="M18" s="375"/>
      <c r="N18" s="176"/>
      <c r="O18" s="177"/>
      <c r="Q18" s="33" t="s">
        <v>1771</v>
      </c>
      <c r="S18" s="33">
        <v>1</v>
      </c>
      <c r="T18" s="79">
        <v>0</v>
      </c>
      <c r="U18" s="229">
        <v>3</v>
      </c>
      <c r="V18" s="230">
        <f>IF(D40&gt;20,Y4,Y5)</f>
        <v>9277098</v>
      </c>
      <c r="X18" s="229">
        <v>3</v>
      </c>
      <c r="Y18" s="230">
        <f>IF(D40&gt;20,Y10,Y11)</f>
        <v>9277152</v>
      </c>
      <c r="AA18" s="320" t="s">
        <v>1713</v>
      </c>
      <c r="AB18" s="320"/>
      <c r="AD18" s="77">
        <v>0</v>
      </c>
      <c r="AE18" s="77" t="s">
        <v>1701</v>
      </c>
    </row>
    <row r="19" spans="2:31" ht="20" customHeight="1" thickBot="1">
      <c r="B19" s="167" t="s">
        <v>10</v>
      </c>
      <c r="C19" s="167" t="s">
        <v>25</v>
      </c>
      <c r="D19" s="348" t="s">
        <v>4</v>
      </c>
      <c r="E19" s="348"/>
      <c r="F19" s="348"/>
      <c r="G19" s="5"/>
      <c r="H19" s="175"/>
      <c r="I19" s="375"/>
      <c r="J19" s="375"/>
      <c r="K19" s="375"/>
      <c r="L19" s="375"/>
      <c r="M19" s="375"/>
      <c r="N19" s="176"/>
      <c r="O19" s="177"/>
      <c r="Q19" s="33" t="s">
        <v>1763</v>
      </c>
      <c r="S19" s="33">
        <v>2</v>
      </c>
      <c r="T19" s="33">
        <v>680</v>
      </c>
      <c r="AA19" s="211">
        <v>16</v>
      </c>
      <c r="AB19" s="211">
        <v>9206249</v>
      </c>
      <c r="AD19" s="231">
        <v>24</v>
      </c>
      <c r="AE19" s="232">
        <v>12</v>
      </c>
    </row>
    <row r="20" spans="2:31" ht="20" customHeight="1">
      <c r="B20" s="2" t="s">
        <v>1842</v>
      </c>
      <c r="C20" s="169">
        <f>SUM(V2)</f>
        <v>0</v>
      </c>
      <c r="D20" s="350">
        <f>SUM(W2)</f>
        <v>0</v>
      </c>
      <c r="E20" s="350"/>
      <c r="F20" s="350"/>
      <c r="G20" s="5"/>
      <c r="H20" s="175"/>
      <c r="I20" s="375"/>
      <c r="J20" s="375"/>
      <c r="K20" s="375"/>
      <c r="L20" s="375"/>
      <c r="M20" s="375"/>
      <c r="N20" s="176"/>
      <c r="O20" s="177"/>
      <c r="Q20" s="33" t="s">
        <v>1764</v>
      </c>
      <c r="S20" s="33">
        <v>3</v>
      </c>
      <c r="T20" s="33">
        <v>800</v>
      </c>
      <c r="V20" s="225"/>
      <c r="W20" s="233" t="str">
        <f>VLOOKUP(Q10,X16:Y18,2,0)</f>
        <v>-</v>
      </c>
      <c r="AA20" s="211">
        <v>19</v>
      </c>
      <c r="AB20" s="211">
        <v>9209756</v>
      </c>
      <c r="AD20" s="234">
        <v>29</v>
      </c>
      <c r="AE20" s="33">
        <v>13</v>
      </c>
    </row>
    <row r="21" spans="2:31" ht="20" customHeight="1">
      <c r="B21" s="2" t="s">
        <v>26</v>
      </c>
      <c r="C21" s="169">
        <f>SUM(V8)</f>
        <v>0</v>
      </c>
      <c r="D21" s="350">
        <f>SUM(W8)</f>
        <v>0</v>
      </c>
      <c r="E21" s="350"/>
      <c r="F21" s="350"/>
      <c r="G21" s="8"/>
      <c r="H21" s="376"/>
      <c r="I21" s="376"/>
      <c r="J21" s="376"/>
      <c r="K21" s="376"/>
      <c r="L21" s="376"/>
      <c r="M21" s="178"/>
      <c r="N21" s="358"/>
      <c r="O21" s="358"/>
      <c r="Q21" s="33"/>
      <c r="S21" s="46" t="s">
        <v>1736</v>
      </c>
      <c r="T21" s="46"/>
      <c r="V21" s="227">
        <v>1</v>
      </c>
      <c r="W21" s="228" t="s">
        <v>1701</v>
      </c>
      <c r="AA21" s="211">
        <v>15</v>
      </c>
      <c r="AB21" s="211">
        <v>9206249</v>
      </c>
      <c r="AD21" s="234">
        <v>32</v>
      </c>
      <c r="AE21" s="33">
        <v>12</v>
      </c>
    </row>
    <row r="22" spans="2:31" ht="20" customHeight="1">
      <c r="B22" s="2" t="s">
        <v>27</v>
      </c>
      <c r="C22" s="169">
        <f>SUM(V9)</f>
        <v>0</v>
      </c>
      <c r="D22" s="350">
        <f>SUM(W9)</f>
        <v>0</v>
      </c>
      <c r="E22" s="350"/>
      <c r="F22" s="350"/>
      <c r="G22" s="174"/>
      <c r="H22" s="5"/>
      <c r="I22" s="5"/>
      <c r="J22" s="5"/>
      <c r="K22" s="5"/>
      <c r="L22" s="5"/>
      <c r="M22" s="5"/>
      <c r="N22" s="5"/>
      <c r="O22" s="5"/>
      <c r="Q22" s="46">
        <v>1</v>
      </c>
      <c r="V22" s="227">
        <v>2</v>
      </c>
      <c r="W22" s="228" t="s">
        <v>1701</v>
      </c>
      <c r="AA22" s="211">
        <v>18</v>
      </c>
      <c r="AB22" s="211">
        <v>9209756</v>
      </c>
      <c r="AD22" s="234">
        <v>36</v>
      </c>
      <c r="AE22" s="33">
        <v>11</v>
      </c>
    </row>
    <row r="23" spans="2:31" ht="20" customHeight="1" thickBot="1">
      <c r="B23" s="2" t="s">
        <v>28</v>
      </c>
      <c r="C23" s="169">
        <f t="shared" ref="C23:D25" si="2">SUM(V3)</f>
        <v>0</v>
      </c>
      <c r="D23" s="350">
        <f t="shared" si="2"/>
        <v>0</v>
      </c>
      <c r="E23" s="350"/>
      <c r="F23" s="350"/>
      <c r="G23" s="9"/>
      <c r="H23" s="5"/>
      <c r="I23" s="5"/>
      <c r="J23" s="5"/>
      <c r="K23" s="5"/>
      <c r="L23" s="5"/>
      <c r="M23" s="5"/>
      <c r="N23" s="5"/>
      <c r="O23" s="5"/>
      <c r="S23" s="33">
        <f>(F11*C20*D20)/1000000000*VLOOKUP(Q5,S18:T20,2,0)</f>
        <v>0</v>
      </c>
      <c r="T23" s="77">
        <v>10</v>
      </c>
      <c r="V23" s="229">
        <v>3</v>
      </c>
      <c r="W23" s="230" t="str">
        <f>W20</f>
        <v>-</v>
      </c>
      <c r="AA23" s="320" t="s">
        <v>1719</v>
      </c>
      <c r="AB23" s="320"/>
      <c r="AD23" s="235">
        <v>42</v>
      </c>
      <c r="AE23" s="236">
        <v>12</v>
      </c>
    </row>
    <row r="24" spans="2:31" ht="20" customHeight="1">
      <c r="B24" s="2" t="s">
        <v>29</v>
      </c>
      <c r="C24" s="169">
        <f t="shared" si="2"/>
        <v>0</v>
      </c>
      <c r="D24" s="350">
        <f t="shared" si="2"/>
        <v>0</v>
      </c>
      <c r="E24" s="350"/>
      <c r="F24" s="350"/>
      <c r="G24" s="9"/>
      <c r="H24" s="5"/>
      <c r="I24" s="5"/>
      <c r="J24" s="5"/>
      <c r="K24" s="5"/>
      <c r="L24" s="5"/>
      <c r="M24" s="5"/>
      <c r="N24" s="5"/>
      <c r="O24" s="5"/>
      <c r="Q24" s="33" t="s">
        <v>1741</v>
      </c>
      <c r="S24" s="46" t="s">
        <v>37</v>
      </c>
      <c r="V24" s="77">
        <v>1</v>
      </c>
      <c r="W24" s="77" t="s">
        <v>1701</v>
      </c>
      <c r="AA24" s="211">
        <v>16</v>
      </c>
      <c r="AB24" s="211">
        <v>9206252</v>
      </c>
      <c r="AD24" s="77" t="str">
        <f>VLOOKUP(F30,AD18:AE23,2,0)</f>
        <v>-</v>
      </c>
    </row>
    <row r="25" spans="2:31" ht="20" customHeight="1">
      <c r="B25" s="2" t="s">
        <v>30</v>
      </c>
      <c r="C25" s="169">
        <f t="shared" si="2"/>
        <v>0</v>
      </c>
      <c r="D25" s="350">
        <f t="shared" si="2"/>
        <v>0</v>
      </c>
      <c r="E25" s="350"/>
      <c r="F25" s="350"/>
      <c r="G25" s="9"/>
      <c r="H25" s="5"/>
      <c r="I25" s="5"/>
      <c r="J25" s="5"/>
      <c r="K25" s="5"/>
      <c r="L25" s="5"/>
      <c r="M25" s="5"/>
      <c r="N25" s="5"/>
      <c r="O25" s="5"/>
      <c r="Q25" s="33" t="s">
        <v>1710</v>
      </c>
      <c r="V25" s="77">
        <v>2</v>
      </c>
      <c r="W25" s="77" t="s">
        <v>1701</v>
      </c>
      <c r="AA25" s="211">
        <v>19</v>
      </c>
      <c r="AB25" s="211">
        <v>9234187</v>
      </c>
    </row>
    <row r="26" spans="2:31" ht="20" customHeight="1">
      <c r="B26" s="2" t="s">
        <v>31</v>
      </c>
      <c r="C26" s="169">
        <f>SUM(V6)</f>
        <v>0</v>
      </c>
      <c r="D26" s="350">
        <f>F17</f>
        <v>0</v>
      </c>
      <c r="E26" s="350"/>
      <c r="F26" s="350"/>
      <c r="G26" s="9"/>
      <c r="H26" s="5"/>
      <c r="I26" s="5"/>
      <c r="J26" s="5"/>
      <c r="K26" s="5"/>
      <c r="L26" s="5"/>
      <c r="M26" s="5"/>
      <c r="N26" s="5"/>
      <c r="O26" s="5"/>
      <c r="Q26" s="33" t="s">
        <v>1711</v>
      </c>
      <c r="S26" s="208">
        <f>S23+E39</f>
        <v>0</v>
      </c>
      <c r="T26" s="77">
        <v>50</v>
      </c>
      <c r="V26" s="77">
        <v>3</v>
      </c>
      <c r="W26" s="77">
        <v>9254630</v>
      </c>
      <c r="AA26" s="211">
        <v>15</v>
      </c>
      <c r="AB26" s="211">
        <v>9206252</v>
      </c>
    </row>
    <row r="27" spans="2:31" ht="20" customHeight="1">
      <c r="B27" s="7" t="s">
        <v>1852</v>
      </c>
      <c r="C27" s="57">
        <f>SUM(V7)</f>
        <v>0</v>
      </c>
      <c r="D27" s="3"/>
      <c r="E27" s="3"/>
      <c r="F27" s="5"/>
      <c r="G27" s="9"/>
      <c r="H27" s="5"/>
      <c r="I27" s="5"/>
      <c r="J27" s="5"/>
      <c r="K27" s="5"/>
      <c r="L27" s="5"/>
      <c r="M27" s="5"/>
      <c r="N27" s="5"/>
      <c r="O27" s="5"/>
      <c r="Q27" s="33" t="s">
        <v>1712</v>
      </c>
      <c r="S27" s="46" t="s">
        <v>38</v>
      </c>
      <c r="AA27" s="33">
        <v>18</v>
      </c>
      <c r="AB27" s="33">
        <v>9234187</v>
      </c>
    </row>
    <row r="28" spans="2:31" ht="20" customHeight="1" thickBot="1">
      <c r="B28" s="351" t="s">
        <v>13</v>
      </c>
      <c r="C28" s="351"/>
      <c r="D28" s="351"/>
      <c r="E28" s="351"/>
      <c r="F28" s="351"/>
      <c r="G28" s="9"/>
      <c r="L28" s="8"/>
      <c r="M28" s="8"/>
      <c r="N28" s="8"/>
      <c r="O28" s="8"/>
      <c r="Q28" s="46">
        <v>1</v>
      </c>
      <c r="U28" s="372" t="s">
        <v>3668</v>
      </c>
      <c r="V28" s="373"/>
      <c r="W28" s="374"/>
      <c r="X28" s="237"/>
      <c r="AA28" s="320" t="s">
        <v>1720</v>
      </c>
      <c r="AB28" s="320"/>
    </row>
    <row r="29" spans="2:31" ht="35" customHeight="1" thickBot="1">
      <c r="B29" s="10"/>
      <c r="C29" s="11" t="s">
        <v>20</v>
      </c>
      <c r="D29" s="174"/>
      <c r="E29" s="174"/>
      <c r="F29" s="10"/>
      <c r="G29" s="9"/>
      <c r="L29" s="174"/>
      <c r="M29" s="174"/>
      <c r="N29" s="174"/>
      <c r="O29" s="174"/>
      <c r="U29" s="238"/>
      <c r="V29" s="239">
        <v>1</v>
      </c>
      <c r="W29" s="239">
        <v>2</v>
      </c>
      <c r="X29" s="239">
        <v>3</v>
      </c>
      <c r="Y29" s="239">
        <v>4</v>
      </c>
      <c r="Z29" s="240">
        <v>42</v>
      </c>
      <c r="AA29" s="241">
        <v>2</v>
      </c>
      <c r="AB29" s="211">
        <v>3</v>
      </c>
    </row>
    <row r="30" spans="2:31" ht="20" customHeight="1">
      <c r="B30" s="2" t="s">
        <v>14</v>
      </c>
      <c r="C30" s="12" t="s">
        <v>21</v>
      </c>
      <c r="D30" s="3"/>
      <c r="E30" s="3"/>
      <c r="F30" s="13">
        <f>SUM(S42)</f>
        <v>0</v>
      </c>
      <c r="G30" s="5"/>
      <c r="L30" s="9"/>
      <c r="M30" s="9"/>
      <c r="N30" s="9"/>
      <c r="O30" s="9"/>
      <c r="Q30" s="33" t="s">
        <v>1743</v>
      </c>
      <c r="S30" s="33">
        <v>1</v>
      </c>
      <c r="T30" s="79">
        <v>0</v>
      </c>
      <c r="U30" s="231">
        <v>24</v>
      </c>
      <c r="V30" s="232" t="s">
        <v>1701</v>
      </c>
      <c r="W30" s="232">
        <v>9242709</v>
      </c>
      <c r="X30" s="232">
        <v>9242708</v>
      </c>
      <c r="Y30" s="232">
        <v>9242710</v>
      </c>
      <c r="Z30" s="242"/>
      <c r="AA30" s="241">
        <v>3</v>
      </c>
      <c r="AB30" s="211">
        <v>4</v>
      </c>
    </row>
    <row r="31" spans="2:31" ht="20" customHeight="1">
      <c r="B31" s="2" t="s">
        <v>15</v>
      </c>
      <c r="C31" s="12" t="s">
        <v>1693</v>
      </c>
      <c r="D31" s="3"/>
      <c r="E31" s="3"/>
      <c r="F31" s="20">
        <f>SUM(AF13)</f>
        <v>0</v>
      </c>
      <c r="G31" s="174"/>
      <c r="L31" s="9"/>
      <c r="M31" s="9"/>
      <c r="N31" s="9"/>
      <c r="O31" s="9"/>
      <c r="Q31" s="33" t="s">
        <v>1729</v>
      </c>
      <c r="S31" s="215">
        <v>2</v>
      </c>
      <c r="T31" s="79">
        <v>45</v>
      </c>
      <c r="U31" s="234">
        <v>29</v>
      </c>
      <c r="V31" s="33" t="s">
        <v>1701</v>
      </c>
      <c r="W31" s="33">
        <v>9242709</v>
      </c>
      <c r="X31" s="33">
        <v>9242708</v>
      </c>
      <c r="Y31" s="33">
        <v>9242710</v>
      </c>
      <c r="Z31" s="243"/>
      <c r="AA31" s="241" t="s">
        <v>1721</v>
      </c>
      <c r="AB31" s="211">
        <v>6</v>
      </c>
    </row>
    <row r="32" spans="2:31" ht="20" customHeight="1">
      <c r="B32" s="2" t="s">
        <v>16</v>
      </c>
      <c r="C32" s="12" t="s">
        <v>1694</v>
      </c>
      <c r="D32" s="3"/>
      <c r="E32" s="3"/>
      <c r="F32" s="13">
        <f>SUM(F12-C20)</f>
        <v>0</v>
      </c>
      <c r="G32" s="174"/>
      <c r="L32" s="9"/>
      <c r="M32" s="9"/>
      <c r="N32" s="9"/>
      <c r="O32" s="9"/>
      <c r="Q32" s="33" t="s">
        <v>1730</v>
      </c>
      <c r="S32" s="215">
        <v>3</v>
      </c>
      <c r="T32" s="79">
        <v>0</v>
      </c>
      <c r="U32" s="234">
        <v>32</v>
      </c>
      <c r="V32" s="33" t="s">
        <v>1701</v>
      </c>
      <c r="W32" s="33">
        <v>9242712</v>
      </c>
      <c r="X32" s="33">
        <v>9242711</v>
      </c>
      <c r="Y32" s="33">
        <v>9242713</v>
      </c>
      <c r="Z32" s="243"/>
      <c r="AA32" s="216"/>
      <c r="AB32" s="216"/>
    </row>
    <row r="33" spans="2:28" ht="20" customHeight="1">
      <c r="B33" s="2" t="s">
        <v>17</v>
      </c>
      <c r="C33" s="12" t="s">
        <v>1695</v>
      </c>
      <c r="D33" s="3"/>
      <c r="E33" s="3"/>
      <c r="F33" s="20">
        <f>SUM(AD24)</f>
        <v>0</v>
      </c>
      <c r="G33" s="5"/>
      <c r="H33" s="9"/>
      <c r="I33" s="9"/>
      <c r="J33" s="9"/>
      <c r="K33" s="9"/>
      <c r="L33" s="9"/>
      <c r="M33" s="9"/>
      <c r="N33" s="9"/>
      <c r="O33" s="9"/>
      <c r="Q33" s="46">
        <v>2</v>
      </c>
      <c r="S33" s="46" t="s">
        <v>1733</v>
      </c>
      <c r="T33" s="244">
        <f t="array" ref="T33">INDEX(S302:S337,MATCH(Q33&amp;Q10&amp;Q22,Q302:Q337&amp;R302:R337&amp;T302:T337,0))</f>
        <v>0</v>
      </c>
      <c r="U33" s="234">
        <v>36</v>
      </c>
      <c r="V33" s="33" t="s">
        <v>1701</v>
      </c>
      <c r="W33" s="33">
        <v>9242712</v>
      </c>
      <c r="X33" s="33">
        <v>9242711</v>
      </c>
      <c r="Y33" s="33">
        <v>9242713</v>
      </c>
      <c r="Z33" s="243"/>
      <c r="AA33" s="370" t="s">
        <v>1722</v>
      </c>
      <c r="AB33" s="320"/>
    </row>
    <row r="34" spans="2:28" ht="20" customHeight="1" thickBot="1">
      <c r="B34" s="2" t="s">
        <v>18</v>
      </c>
      <c r="C34" s="12" t="s">
        <v>1696</v>
      </c>
      <c r="D34" s="3"/>
      <c r="E34" s="3"/>
      <c r="F34" s="20">
        <f>SUM(R50)</f>
        <v>0</v>
      </c>
      <c r="G34" s="5"/>
      <c r="H34" s="9"/>
      <c r="I34" s="9"/>
      <c r="J34" s="9"/>
      <c r="K34" s="9"/>
      <c r="L34" s="9"/>
      <c r="M34" s="9"/>
      <c r="N34" s="9"/>
      <c r="O34" s="9"/>
      <c r="U34" s="235">
        <v>42</v>
      </c>
      <c r="V34" s="236" t="s">
        <v>1701</v>
      </c>
      <c r="W34" s="236">
        <v>9242712</v>
      </c>
      <c r="X34" s="236">
        <v>9242711</v>
      </c>
      <c r="Y34" s="236">
        <v>9242713</v>
      </c>
      <c r="Z34" s="245"/>
      <c r="AA34" s="241">
        <v>2</v>
      </c>
      <c r="AB34" s="211">
        <v>1</v>
      </c>
    </row>
    <row r="35" spans="2:28" ht="20" customHeight="1">
      <c r="B35" s="2" t="s">
        <v>19</v>
      </c>
      <c r="C35" s="12" t="s">
        <v>1697</v>
      </c>
      <c r="D35" s="3"/>
      <c r="E35" s="3"/>
      <c r="F35" s="20">
        <f>SUM(R55)</f>
        <v>0</v>
      </c>
      <c r="G35" s="5"/>
      <c r="H35" s="9"/>
      <c r="I35" s="9"/>
      <c r="J35" s="9"/>
      <c r="K35" s="9"/>
      <c r="L35" s="9"/>
      <c r="M35" s="9"/>
      <c r="N35" s="9"/>
      <c r="O35" s="9"/>
      <c r="Q35" s="100"/>
      <c r="R35" s="217" t="s">
        <v>21</v>
      </c>
      <c r="S35" s="211"/>
      <c r="U35" s="80">
        <v>0</v>
      </c>
      <c r="V35" s="80" t="s">
        <v>1701</v>
      </c>
      <c r="W35" s="80" t="s">
        <v>1701</v>
      </c>
      <c r="X35" s="80" t="s">
        <v>1701</v>
      </c>
      <c r="Y35" s="77" t="s">
        <v>1701</v>
      </c>
      <c r="AA35" s="211">
        <v>3</v>
      </c>
      <c r="AB35" s="211">
        <v>2</v>
      </c>
    </row>
    <row r="36" spans="2:28" ht="20" customHeight="1">
      <c r="B36" s="351" t="s">
        <v>36</v>
      </c>
      <c r="C36" s="351"/>
      <c r="D36" s="351"/>
      <c r="E36" s="351"/>
      <c r="F36" s="351"/>
      <c r="G36" s="5"/>
      <c r="H36" s="9"/>
      <c r="I36" s="9"/>
      <c r="J36" s="9"/>
      <c r="K36" s="9"/>
      <c r="L36" s="9"/>
      <c r="M36" s="9"/>
      <c r="N36" s="9"/>
      <c r="O36" s="9"/>
      <c r="Q36" s="100" t="s">
        <v>3669</v>
      </c>
      <c r="R36" s="217">
        <v>24</v>
      </c>
      <c r="S36" s="211">
        <f>IF(F11&lt;=15,R36,S37)</f>
        <v>24</v>
      </c>
      <c r="U36" s="80"/>
      <c r="V36" s="80"/>
      <c r="W36" s="80"/>
      <c r="X36" s="80"/>
      <c r="AA36" s="211" t="s">
        <v>1721</v>
      </c>
      <c r="AB36" s="211">
        <v>2</v>
      </c>
    </row>
    <row r="37" spans="2:28" ht="20" customHeight="1">
      <c r="B37" s="2"/>
      <c r="C37" s="167" t="s">
        <v>34</v>
      </c>
      <c r="D37" s="167" t="s">
        <v>25</v>
      </c>
      <c r="E37" s="348" t="s">
        <v>4</v>
      </c>
      <c r="F37" s="348"/>
      <c r="G37" s="5"/>
      <c r="H37" s="5"/>
      <c r="I37" s="5"/>
      <c r="J37" s="5"/>
      <c r="K37" s="5"/>
      <c r="L37" s="5"/>
      <c r="M37" s="5"/>
      <c r="N37" s="5"/>
      <c r="O37" s="5"/>
      <c r="Q37" s="100">
        <v>16</v>
      </c>
      <c r="R37" s="100">
        <v>29</v>
      </c>
      <c r="S37" s="211">
        <f>IF(F11&lt;=16,R37,S38)</f>
        <v>29</v>
      </c>
      <c r="U37" s="80"/>
      <c r="V37" s="80"/>
      <c r="W37" s="80"/>
      <c r="X37" s="80"/>
    </row>
    <row r="38" spans="2:28" ht="20" customHeight="1">
      <c r="B38" s="167" t="s">
        <v>32</v>
      </c>
      <c r="C38" s="37">
        <v>0</v>
      </c>
      <c r="D38" s="168">
        <v>0</v>
      </c>
      <c r="E38" s="352">
        <v>0</v>
      </c>
      <c r="F38" s="352"/>
      <c r="G38" s="3"/>
      <c r="H38" s="174"/>
      <c r="I38" s="174"/>
      <c r="J38" s="174"/>
      <c r="K38" s="174"/>
      <c r="L38" s="174"/>
      <c r="M38" s="174"/>
      <c r="N38" s="174"/>
      <c r="O38" s="174"/>
      <c r="Q38" s="100">
        <v>20</v>
      </c>
      <c r="R38" s="100">
        <v>32</v>
      </c>
      <c r="S38" s="211">
        <f>IF(F11&lt;=20,R38,S39)</f>
        <v>32</v>
      </c>
      <c r="U38" s="80"/>
      <c r="V38" s="80"/>
      <c r="W38" s="80"/>
      <c r="X38" s="80"/>
      <c r="AA38" s="320" t="s">
        <v>1724</v>
      </c>
      <c r="AB38" s="320"/>
    </row>
    <row r="39" spans="2:28" ht="20" customHeight="1">
      <c r="B39" s="349" t="s">
        <v>35</v>
      </c>
      <c r="C39" s="349"/>
      <c r="D39" s="349"/>
      <c r="E39" s="327">
        <f>(C38*D38*E38)/1000000000*T17</f>
        <v>0</v>
      </c>
      <c r="F39" s="327"/>
      <c r="G39" s="3"/>
      <c r="H39" s="174"/>
      <c r="I39" s="174"/>
      <c r="J39" s="174"/>
      <c r="K39" s="174"/>
      <c r="L39" s="174"/>
      <c r="M39" s="174"/>
      <c r="N39" s="174"/>
      <c r="O39" s="174"/>
      <c r="Q39" s="100">
        <v>25</v>
      </c>
      <c r="R39" s="100">
        <v>36</v>
      </c>
      <c r="S39" s="211">
        <f>IF(F11&lt;=25,R39,S40)</f>
        <v>36</v>
      </c>
      <c r="U39" s="80"/>
      <c r="V39" s="80"/>
      <c r="W39" s="80"/>
      <c r="X39" s="80"/>
      <c r="AA39" s="211">
        <v>2</v>
      </c>
      <c r="AB39" s="211">
        <v>2</v>
      </c>
    </row>
    <row r="40" spans="2:28" ht="20" customHeight="1">
      <c r="B40" s="371" t="s">
        <v>1737</v>
      </c>
      <c r="C40" s="371"/>
      <c r="D40" s="15">
        <f>SUM(S26)</f>
        <v>0</v>
      </c>
      <c r="E40" s="327" t="s">
        <v>39</v>
      </c>
      <c r="F40" s="327"/>
      <c r="H40" s="5"/>
      <c r="I40" s="5"/>
      <c r="J40" s="5"/>
      <c r="K40" s="5"/>
      <c r="L40" s="5"/>
      <c r="M40" s="5"/>
      <c r="N40" s="5"/>
      <c r="O40" s="5"/>
      <c r="Q40" s="100">
        <v>30</v>
      </c>
      <c r="R40" s="100">
        <v>42</v>
      </c>
      <c r="S40" s="211">
        <f>IF(F11&lt;=30,R40,S41)</f>
        <v>42</v>
      </c>
      <c r="U40" s="80"/>
      <c r="V40" s="80"/>
      <c r="W40" s="80"/>
      <c r="X40" s="80"/>
      <c r="Y40" s="80"/>
      <c r="Z40" s="80"/>
      <c r="AA40" s="211">
        <v>3</v>
      </c>
      <c r="AB40" s="211">
        <v>3</v>
      </c>
    </row>
    <row r="41" spans="2:28" ht="20" customHeight="1">
      <c r="B41" s="328" t="s">
        <v>1830</v>
      </c>
      <c r="C41" s="329"/>
      <c r="D41" s="329"/>
      <c r="E41" s="329"/>
      <c r="F41" s="330"/>
      <c r="H41" s="5"/>
      <c r="I41" s="5"/>
      <c r="J41" s="5"/>
      <c r="K41" s="5"/>
      <c r="L41" s="5"/>
      <c r="M41" s="5"/>
      <c r="N41" s="5"/>
      <c r="O41" s="5"/>
      <c r="Q41" s="33"/>
      <c r="R41" s="33"/>
      <c r="S41" s="33">
        <v>0</v>
      </c>
      <c r="U41" s="336" t="s">
        <v>1747</v>
      </c>
      <c r="V41" s="337"/>
      <c r="W41" s="338"/>
      <c r="X41" s="33"/>
      <c r="Y41" s="80"/>
      <c r="Z41" s="80"/>
      <c r="AA41" s="211" t="s">
        <v>1721</v>
      </c>
      <c r="AB41" s="211">
        <v>6</v>
      </c>
    </row>
    <row r="42" spans="2:28" ht="20" customHeight="1">
      <c r="B42" s="39" t="s">
        <v>1766</v>
      </c>
      <c r="C42" s="342"/>
      <c r="D42" s="343"/>
      <c r="E42" s="343"/>
      <c r="F42" s="344"/>
      <c r="H42" s="5"/>
      <c r="I42" s="5"/>
      <c r="J42" s="5"/>
      <c r="K42" s="5"/>
      <c r="L42" s="5"/>
      <c r="M42" s="5"/>
      <c r="N42" s="5"/>
      <c r="O42" s="5"/>
      <c r="Q42" s="46"/>
      <c r="R42" s="46"/>
      <c r="S42" s="46">
        <f>IF(F11&gt;=10,S36,S41)</f>
        <v>0</v>
      </c>
      <c r="U42" s="33"/>
      <c r="V42" s="33">
        <v>1</v>
      </c>
      <c r="W42" s="33">
        <v>2</v>
      </c>
      <c r="X42" s="33">
        <v>3</v>
      </c>
      <c r="Y42" s="33"/>
      <c r="Z42" s="80"/>
    </row>
    <row r="43" spans="2:28" ht="20" customHeight="1">
      <c r="B43" s="43" t="s">
        <v>1770</v>
      </c>
      <c r="C43" s="43"/>
      <c r="D43" s="50"/>
      <c r="E43" s="50"/>
      <c r="F43" s="55"/>
      <c r="H43" s="5"/>
      <c r="I43" s="5"/>
      <c r="J43" s="5"/>
      <c r="K43" s="5"/>
      <c r="L43" s="5"/>
      <c r="M43" s="5"/>
      <c r="N43" s="5"/>
      <c r="O43" s="5"/>
      <c r="U43" s="33">
        <v>1</v>
      </c>
      <c r="V43" s="33" t="s">
        <v>1701</v>
      </c>
      <c r="W43" s="33" t="s">
        <v>1701</v>
      </c>
      <c r="X43" s="33" t="s">
        <v>1701</v>
      </c>
      <c r="Y43" s="33"/>
      <c r="Z43" s="80"/>
    </row>
    <row r="44" spans="2:28" ht="30.5" customHeight="1">
      <c r="B44" s="27" t="s">
        <v>1784</v>
      </c>
      <c r="C44" s="334"/>
      <c r="D44" s="334"/>
      <c r="E44" s="56">
        <f>F44</f>
        <v>0</v>
      </c>
      <c r="F44" s="54"/>
      <c r="H44" s="5"/>
      <c r="I44" s="5"/>
      <c r="J44" s="5"/>
      <c r="K44" s="5"/>
      <c r="L44" s="5"/>
      <c r="M44" s="5"/>
      <c r="N44" s="5"/>
      <c r="O44" s="5"/>
      <c r="Q44" s="33" t="s">
        <v>1702</v>
      </c>
      <c r="R44" s="33"/>
      <c r="U44" s="33">
        <v>2</v>
      </c>
      <c r="V44" s="33" t="s">
        <v>1701</v>
      </c>
      <c r="W44" s="33">
        <v>9206505</v>
      </c>
      <c r="X44" s="33">
        <v>9206508</v>
      </c>
      <c r="Y44" s="33"/>
      <c r="Z44" s="80"/>
      <c r="AA44" s="80" t="s">
        <v>3777</v>
      </c>
    </row>
    <row r="45" spans="2:28" ht="20" customHeight="1">
      <c r="B45" s="335" t="s">
        <v>1807</v>
      </c>
      <c r="C45" s="335"/>
      <c r="D45" s="335"/>
      <c r="E45" s="335"/>
      <c r="F45" s="335"/>
      <c r="H45" s="3"/>
      <c r="I45" s="3"/>
      <c r="J45" s="3"/>
      <c r="K45" s="3"/>
      <c r="L45" s="3"/>
      <c r="M45" s="3"/>
      <c r="N45" s="3"/>
      <c r="O45" s="3"/>
      <c r="Q45" s="91">
        <f>SUM(F30-F11)</f>
        <v>0</v>
      </c>
      <c r="R45" s="46">
        <f>IF(Q45=0,,Q45)</f>
        <v>0</v>
      </c>
      <c r="U45" s="33">
        <v>3</v>
      </c>
      <c r="V45" s="33" t="s">
        <v>1701</v>
      </c>
      <c r="W45" s="33">
        <v>9206506</v>
      </c>
      <c r="X45" s="33">
        <v>9206508</v>
      </c>
      <c r="Y45" s="33"/>
      <c r="Z45" s="80"/>
      <c r="AA45" s="80" t="s">
        <v>3778</v>
      </c>
    </row>
    <row r="46" spans="2:28" ht="20" customHeight="1">
      <c r="H46" s="3"/>
      <c r="I46" s="3"/>
      <c r="J46" s="3"/>
      <c r="K46" s="3"/>
      <c r="L46" s="3"/>
      <c r="M46" s="3"/>
      <c r="N46" s="3"/>
      <c r="O46" s="3"/>
      <c r="U46" s="33">
        <v>4</v>
      </c>
      <c r="V46" s="33" t="s">
        <v>1701</v>
      </c>
      <c r="W46" s="33">
        <v>9206505</v>
      </c>
      <c r="X46" s="33">
        <v>9206508</v>
      </c>
      <c r="Y46" s="33"/>
      <c r="AA46" s="80"/>
    </row>
    <row r="47" spans="2:28" ht="20" customHeight="1">
      <c r="B47" s="339" t="s">
        <v>1844</v>
      </c>
      <c r="C47" s="340"/>
      <c r="D47" s="340"/>
      <c r="E47" s="340"/>
      <c r="F47" s="341"/>
      <c r="Q47" s="33">
        <v>2</v>
      </c>
      <c r="R47" s="218">
        <f>F13-(F10-F15)-U2-F31-F10</f>
        <v>0</v>
      </c>
      <c r="U47" s="33" t="str">
        <f>VLOOKUP(Q16,U43:X46,MATCH(Q33,U42:X42,0),0)</f>
        <v>-</v>
      </c>
      <c r="V47" s="33"/>
      <c r="W47" s="33"/>
      <c r="X47" s="33"/>
      <c r="Y47" s="33"/>
      <c r="AA47" s="80"/>
    </row>
    <row r="48" spans="2:28" ht="20" customHeight="1">
      <c r="B48" s="42" t="s">
        <v>1844</v>
      </c>
      <c r="C48" s="342"/>
      <c r="D48" s="343"/>
      <c r="E48" s="343"/>
      <c r="F48" s="344"/>
      <c r="Q48" s="33">
        <v>3</v>
      </c>
      <c r="R48" s="218">
        <f>F13-(F10-F15)-F10-U2*2+F16-F31</f>
        <v>0</v>
      </c>
    </row>
    <row r="49" spans="2:24" ht="30.5" customHeight="1">
      <c r="B49" s="345" t="s">
        <v>1845</v>
      </c>
      <c r="C49" s="346"/>
      <c r="D49" s="346"/>
      <c r="E49" s="50">
        <f>F49</f>
        <v>0</v>
      </c>
      <c r="F49" s="51"/>
      <c r="Q49" s="33">
        <v>1</v>
      </c>
      <c r="R49" s="33">
        <v>0</v>
      </c>
      <c r="U49" s="336" t="s">
        <v>1747</v>
      </c>
      <c r="V49" s="337"/>
      <c r="W49" s="338"/>
      <c r="X49" s="33"/>
    </row>
    <row r="50" spans="2:24" ht="20" customHeight="1">
      <c r="Q50" s="46" t="s">
        <v>1734</v>
      </c>
      <c r="R50" s="46">
        <f>IFERROR(VLOOKUP(Q10,Q47:R49,2,FALSE),"0")</f>
        <v>0</v>
      </c>
      <c r="U50" s="33"/>
      <c r="V50" s="33">
        <v>1</v>
      </c>
      <c r="W50" s="33">
        <v>2</v>
      </c>
      <c r="X50" s="33">
        <v>3</v>
      </c>
    </row>
    <row r="51" spans="2:24" ht="20" customHeight="1">
      <c r="U51" s="33">
        <v>1</v>
      </c>
      <c r="V51" s="33" t="s">
        <v>1701</v>
      </c>
      <c r="W51" s="33" t="s">
        <v>1701</v>
      </c>
      <c r="X51" s="33" t="s">
        <v>1701</v>
      </c>
    </row>
    <row r="52" spans="2:24" ht="20" customHeight="1">
      <c r="Q52" s="33">
        <v>2</v>
      </c>
      <c r="R52" s="218" t="s">
        <v>1701</v>
      </c>
      <c r="U52" s="33">
        <v>2</v>
      </c>
      <c r="V52" s="33" t="s">
        <v>1701</v>
      </c>
      <c r="W52" s="33" t="s">
        <v>1701</v>
      </c>
      <c r="X52" s="33" t="s">
        <v>1701</v>
      </c>
    </row>
    <row r="53" spans="2:24" ht="20" customHeight="1">
      <c r="Q53" s="33">
        <v>3</v>
      </c>
      <c r="R53" s="218">
        <f>F13-(F10-F15)*2-U2*2-F31</f>
        <v>0</v>
      </c>
      <c r="U53" s="33">
        <v>3</v>
      </c>
      <c r="V53" s="33" t="s">
        <v>1701</v>
      </c>
      <c r="W53" s="33" t="s">
        <v>1701</v>
      </c>
      <c r="X53" s="33" t="s">
        <v>1701</v>
      </c>
    </row>
    <row r="54" spans="2:24" ht="20" customHeight="1">
      <c r="Q54" s="33">
        <v>1</v>
      </c>
      <c r="R54" s="33">
        <v>0</v>
      </c>
      <c r="U54" s="33">
        <v>4</v>
      </c>
      <c r="V54" s="33" t="s">
        <v>1701</v>
      </c>
      <c r="W54" s="33">
        <v>9206506</v>
      </c>
      <c r="X54" s="33">
        <v>9206508</v>
      </c>
    </row>
    <row r="55" spans="2:24" ht="20" customHeight="1">
      <c r="Q55" s="46" t="s">
        <v>1735</v>
      </c>
      <c r="R55" s="46">
        <f>IFERROR(VLOOKUP(Q10,Q52:R54,2,FALSE),"0")</f>
        <v>0</v>
      </c>
    </row>
    <row r="56" spans="2:24" ht="20" customHeight="1">
      <c r="U56" s="336" t="s">
        <v>1760</v>
      </c>
      <c r="V56" s="337"/>
      <c r="W56" s="338"/>
      <c r="X56" s="33"/>
    </row>
    <row r="57" spans="2:24">
      <c r="Q57" s="208">
        <f>32-F15</f>
        <v>32</v>
      </c>
      <c r="R57" s="33">
        <f>IF(Q57&gt;31,,Q57)</f>
        <v>0</v>
      </c>
      <c r="U57" s="33"/>
      <c r="V57" s="33">
        <v>1</v>
      </c>
      <c r="W57" s="33">
        <v>2</v>
      </c>
      <c r="X57" s="33">
        <v>3</v>
      </c>
    </row>
    <row r="58" spans="2:24">
      <c r="Q58" s="208">
        <f>29.5-F15</f>
        <v>29.5</v>
      </c>
      <c r="R58" s="33">
        <f>IF(Q58&gt;29,,Q58)</f>
        <v>0</v>
      </c>
      <c r="U58" s="33">
        <v>1</v>
      </c>
      <c r="V58" s="33" t="s">
        <v>1701</v>
      </c>
      <c r="W58" s="33" t="s">
        <v>1701</v>
      </c>
      <c r="X58" s="33" t="s">
        <v>1701</v>
      </c>
    </row>
    <row r="59" spans="2:24">
      <c r="Q59" s="46" t="s">
        <v>1698</v>
      </c>
      <c r="R59" s="46" t="s">
        <v>1699</v>
      </c>
      <c r="U59" s="33">
        <v>2</v>
      </c>
      <c r="V59" s="33" t="s">
        <v>1701</v>
      </c>
      <c r="W59" s="33">
        <v>9206309</v>
      </c>
      <c r="X59" s="33">
        <v>9206311</v>
      </c>
    </row>
    <row r="60" spans="2:24">
      <c r="U60" s="33">
        <v>3</v>
      </c>
      <c r="V60" s="33" t="s">
        <v>1701</v>
      </c>
      <c r="W60" s="33">
        <v>9206310</v>
      </c>
      <c r="X60" s="33">
        <v>9206313</v>
      </c>
    </row>
    <row r="61" spans="2:24">
      <c r="Q61" s="368" t="s">
        <v>1748</v>
      </c>
      <c r="R61" s="368"/>
      <c r="S61" s="368"/>
      <c r="T61" s="368"/>
      <c r="U61" s="33"/>
      <c r="V61" s="33"/>
      <c r="W61" s="33"/>
      <c r="X61" s="33"/>
    </row>
    <row r="63" spans="2:24">
      <c r="R63" s="77" t="s">
        <v>1749</v>
      </c>
    </row>
    <row r="64" spans="2:24">
      <c r="Q64" s="33" t="s">
        <v>1750</v>
      </c>
      <c r="R64" s="33">
        <v>9169651</v>
      </c>
    </row>
    <row r="65" spans="17:25">
      <c r="Q65" s="33" t="s">
        <v>1751</v>
      </c>
      <c r="R65" s="33">
        <v>9169651</v>
      </c>
    </row>
    <row r="66" spans="17:25">
      <c r="Q66" s="33" t="s">
        <v>1752</v>
      </c>
      <c r="R66" s="33">
        <v>9169651</v>
      </c>
      <c r="U66" s="33" t="s">
        <v>1848</v>
      </c>
      <c r="X66" s="77">
        <v>1</v>
      </c>
      <c r="Y66" s="77" t="s">
        <v>1701</v>
      </c>
    </row>
    <row r="67" spans="17:25">
      <c r="Q67" s="33" t="s">
        <v>1753</v>
      </c>
      <c r="R67" s="33">
        <v>9169651</v>
      </c>
      <c r="U67" s="33" t="s">
        <v>1846</v>
      </c>
      <c r="X67" s="77">
        <v>2</v>
      </c>
      <c r="Y67" s="77">
        <v>40438</v>
      </c>
    </row>
    <row r="68" spans="17:25">
      <c r="Q68" s="33" t="s">
        <v>1754</v>
      </c>
      <c r="R68" s="33">
        <v>9169652</v>
      </c>
      <c r="U68" s="33" t="s">
        <v>1847</v>
      </c>
      <c r="X68" s="77">
        <v>3</v>
      </c>
      <c r="Y68" s="77">
        <v>47647</v>
      </c>
    </row>
    <row r="69" spans="17:25">
      <c r="U69" s="33">
        <v>1</v>
      </c>
    </row>
    <row r="70" spans="17:25">
      <c r="R70" s="77" t="s">
        <v>1749</v>
      </c>
      <c r="S70" s="246" t="s">
        <v>1755</v>
      </c>
      <c r="T70" s="246"/>
    </row>
    <row r="71" spans="17:25">
      <c r="Q71" s="33" t="s">
        <v>1750</v>
      </c>
      <c r="R71" s="33" t="s">
        <v>1701</v>
      </c>
      <c r="S71" s="33">
        <v>9140438</v>
      </c>
    </row>
    <row r="72" spans="17:25">
      <c r="Q72" s="33" t="s">
        <v>1751</v>
      </c>
      <c r="R72" s="33" t="s">
        <v>1701</v>
      </c>
      <c r="S72" s="33">
        <v>9140438</v>
      </c>
      <c r="U72" s="369" t="s">
        <v>1879</v>
      </c>
      <c r="V72" s="369"/>
      <c r="W72" s="369"/>
      <c r="X72" s="369"/>
    </row>
    <row r="73" spans="17:25">
      <c r="Q73" s="33" t="s">
        <v>1752</v>
      </c>
      <c r="R73" s="33" t="s">
        <v>1701</v>
      </c>
      <c r="S73" s="33">
        <v>9140438</v>
      </c>
      <c r="U73" s="77">
        <v>1</v>
      </c>
      <c r="V73" s="77" t="s">
        <v>1701</v>
      </c>
    </row>
    <row r="74" spans="17:25">
      <c r="Q74" s="33" t="s">
        <v>1753</v>
      </c>
      <c r="R74" s="33" t="s">
        <v>1701</v>
      </c>
      <c r="S74" s="33">
        <v>9140438</v>
      </c>
      <c r="U74" s="77">
        <v>2</v>
      </c>
      <c r="V74" s="77">
        <v>9199769</v>
      </c>
    </row>
    <row r="75" spans="17:25">
      <c r="Q75" s="33" t="s">
        <v>1754</v>
      </c>
      <c r="R75" s="33" t="s">
        <v>1701</v>
      </c>
      <c r="S75" s="33">
        <v>9140438</v>
      </c>
      <c r="U75" s="77">
        <v>3</v>
      </c>
      <c r="V75" s="77">
        <v>9199769</v>
      </c>
    </row>
    <row r="76" spans="17:25">
      <c r="U76" s="77">
        <v>4</v>
      </c>
      <c r="V76" s="77" t="s">
        <v>1701</v>
      </c>
    </row>
    <row r="77" spans="17:25">
      <c r="Q77" s="369" t="s">
        <v>1756</v>
      </c>
      <c r="R77" s="369"/>
      <c r="S77" s="369"/>
    </row>
    <row r="78" spans="17:25">
      <c r="Q78" s="33" t="s">
        <v>12</v>
      </c>
      <c r="R78" s="33">
        <v>9169654</v>
      </c>
    </row>
    <row r="79" spans="17:25">
      <c r="Q79" s="33" t="s">
        <v>11</v>
      </c>
      <c r="R79" s="33">
        <v>9169655</v>
      </c>
    </row>
    <row r="81" spans="17:25">
      <c r="Q81" s="323" t="s">
        <v>1761</v>
      </c>
      <c r="R81" s="323"/>
      <c r="S81" s="323"/>
      <c r="T81" s="323"/>
      <c r="V81" s="323" t="s">
        <v>1762</v>
      </c>
      <c r="W81" s="323"/>
      <c r="X81" s="323"/>
      <c r="Y81" s="323"/>
    </row>
    <row r="82" spans="17:25">
      <c r="Q82" s="33" t="s">
        <v>1758</v>
      </c>
      <c r="R82" s="33" t="s">
        <v>1757</v>
      </c>
      <c r="S82" s="33" t="s">
        <v>1705</v>
      </c>
      <c r="T82" s="33" t="s">
        <v>1759</v>
      </c>
      <c r="V82" s="33" t="s">
        <v>1758</v>
      </c>
      <c r="W82" s="33" t="s">
        <v>1757</v>
      </c>
      <c r="X82" s="33" t="s">
        <v>1705</v>
      </c>
      <c r="Y82" s="33" t="s">
        <v>1759</v>
      </c>
    </row>
    <row r="83" spans="17:25">
      <c r="Q83" s="33">
        <v>1</v>
      </c>
      <c r="R83" s="33">
        <v>1</v>
      </c>
      <c r="S83" s="33" t="s">
        <v>1701</v>
      </c>
      <c r="T83" s="33">
        <v>1</v>
      </c>
      <c r="V83" s="33">
        <v>1</v>
      </c>
      <c r="W83" s="33">
        <v>1</v>
      </c>
      <c r="X83" s="33" t="s">
        <v>1701</v>
      </c>
      <c r="Y83" s="33">
        <v>1</v>
      </c>
    </row>
    <row r="84" spans="17:25">
      <c r="Q84" s="33">
        <v>1</v>
      </c>
      <c r="R84" s="33">
        <v>1</v>
      </c>
      <c r="S84" s="33" t="s">
        <v>1701</v>
      </c>
      <c r="T84" s="33">
        <v>2</v>
      </c>
      <c r="V84" s="33">
        <v>1</v>
      </c>
      <c r="W84" s="33">
        <v>1</v>
      </c>
      <c r="X84" s="33" t="s">
        <v>1701</v>
      </c>
      <c r="Y84" s="33">
        <v>2</v>
      </c>
    </row>
    <row r="85" spans="17:25">
      <c r="Q85" s="33">
        <v>1</v>
      </c>
      <c r="R85" s="33">
        <v>1</v>
      </c>
      <c r="S85" s="33" t="s">
        <v>1701</v>
      </c>
      <c r="T85" s="33">
        <v>3</v>
      </c>
      <c r="V85" s="33">
        <v>1</v>
      </c>
      <c r="W85" s="33">
        <v>1</v>
      </c>
      <c r="X85" s="33" t="s">
        <v>1701</v>
      </c>
      <c r="Y85" s="33">
        <v>3</v>
      </c>
    </row>
    <row r="86" spans="17:25">
      <c r="Q86" s="33">
        <v>1</v>
      </c>
      <c r="R86" s="33">
        <v>1</v>
      </c>
      <c r="S86" s="33" t="s">
        <v>1701</v>
      </c>
      <c r="T86" s="33">
        <v>4</v>
      </c>
      <c r="V86" s="33">
        <v>1</v>
      </c>
      <c r="W86" s="33">
        <v>1</v>
      </c>
      <c r="X86" s="33" t="s">
        <v>1701</v>
      </c>
      <c r="Y86" s="33">
        <v>4</v>
      </c>
    </row>
    <row r="87" spans="17:25">
      <c r="Q87" s="33">
        <v>1</v>
      </c>
      <c r="R87" s="33">
        <v>2</v>
      </c>
      <c r="S87" s="33" t="s">
        <v>1701</v>
      </c>
      <c r="T87" s="33">
        <v>1</v>
      </c>
      <c r="V87" s="33">
        <v>1</v>
      </c>
      <c r="W87" s="33">
        <v>2</v>
      </c>
      <c r="X87" s="33" t="s">
        <v>1701</v>
      </c>
      <c r="Y87" s="33">
        <v>1</v>
      </c>
    </row>
    <row r="88" spans="17:25">
      <c r="Q88" s="33">
        <v>1</v>
      </c>
      <c r="R88" s="33">
        <v>2</v>
      </c>
      <c r="S88" s="33" t="s">
        <v>1701</v>
      </c>
      <c r="T88" s="33">
        <v>2</v>
      </c>
      <c r="V88" s="33">
        <v>1</v>
      </c>
      <c r="W88" s="33">
        <v>2</v>
      </c>
      <c r="X88" s="33" t="s">
        <v>1701</v>
      </c>
      <c r="Y88" s="33">
        <v>2</v>
      </c>
    </row>
    <row r="89" spans="17:25">
      <c r="Q89" s="33">
        <v>1</v>
      </c>
      <c r="R89" s="33">
        <v>2</v>
      </c>
      <c r="S89" s="33" t="s">
        <v>1701</v>
      </c>
      <c r="T89" s="33">
        <v>3</v>
      </c>
      <c r="V89" s="33">
        <v>1</v>
      </c>
      <c r="W89" s="33">
        <v>2</v>
      </c>
      <c r="X89" s="33" t="s">
        <v>1701</v>
      </c>
      <c r="Y89" s="33">
        <v>3</v>
      </c>
    </row>
    <row r="90" spans="17:25">
      <c r="Q90" s="33">
        <v>1</v>
      </c>
      <c r="R90" s="33">
        <v>2</v>
      </c>
      <c r="S90" s="33" t="s">
        <v>1701</v>
      </c>
      <c r="T90" s="33">
        <v>4</v>
      </c>
      <c r="V90" s="33">
        <v>1</v>
      </c>
      <c r="W90" s="33">
        <v>2</v>
      </c>
      <c r="X90" s="33" t="s">
        <v>1701</v>
      </c>
      <c r="Y90" s="33">
        <v>4</v>
      </c>
    </row>
    <row r="91" spans="17:25">
      <c r="Q91" s="33">
        <v>1</v>
      </c>
      <c r="R91" s="33">
        <v>3</v>
      </c>
      <c r="S91" s="33" t="s">
        <v>1701</v>
      </c>
      <c r="T91" s="33">
        <v>1</v>
      </c>
      <c r="V91" s="33">
        <v>1</v>
      </c>
      <c r="W91" s="33">
        <v>3</v>
      </c>
      <c r="X91" s="33" t="s">
        <v>1701</v>
      </c>
      <c r="Y91" s="33">
        <v>1</v>
      </c>
    </row>
    <row r="92" spans="17:25">
      <c r="Q92" s="33">
        <v>1</v>
      </c>
      <c r="R92" s="33">
        <v>3</v>
      </c>
      <c r="S92" s="33" t="s">
        <v>1701</v>
      </c>
      <c r="T92" s="33">
        <v>2</v>
      </c>
      <c r="V92" s="33">
        <v>1</v>
      </c>
      <c r="W92" s="33">
        <v>3</v>
      </c>
      <c r="X92" s="33" t="s">
        <v>1701</v>
      </c>
      <c r="Y92" s="33">
        <v>2</v>
      </c>
    </row>
    <row r="93" spans="17:25">
      <c r="Q93" s="33">
        <v>1</v>
      </c>
      <c r="R93" s="33">
        <v>3</v>
      </c>
      <c r="S93" s="33" t="s">
        <v>1701</v>
      </c>
      <c r="T93" s="33">
        <v>3</v>
      </c>
      <c r="V93" s="33">
        <v>1</v>
      </c>
      <c r="W93" s="33">
        <v>3</v>
      </c>
      <c r="X93" s="33" t="s">
        <v>1701</v>
      </c>
      <c r="Y93" s="33">
        <v>3</v>
      </c>
    </row>
    <row r="94" spans="17:25">
      <c r="Q94" s="33">
        <v>1</v>
      </c>
      <c r="R94" s="33">
        <v>3</v>
      </c>
      <c r="S94" s="33" t="s">
        <v>1701</v>
      </c>
      <c r="T94" s="33">
        <v>4</v>
      </c>
      <c r="V94" s="33">
        <v>1</v>
      </c>
      <c r="W94" s="33">
        <v>3</v>
      </c>
      <c r="X94" s="33" t="s">
        <v>1701</v>
      </c>
      <c r="Y94" s="33">
        <v>4</v>
      </c>
    </row>
    <row r="95" spans="17:25">
      <c r="Q95" s="33">
        <v>1</v>
      </c>
      <c r="R95" s="33">
        <v>4</v>
      </c>
      <c r="S95" s="33" t="s">
        <v>1701</v>
      </c>
      <c r="T95" s="33">
        <v>1</v>
      </c>
      <c r="V95" s="33">
        <v>1</v>
      </c>
      <c r="W95" s="33">
        <v>4</v>
      </c>
      <c r="X95" s="33" t="s">
        <v>1701</v>
      </c>
      <c r="Y95" s="33">
        <v>1</v>
      </c>
    </row>
    <row r="96" spans="17:25">
      <c r="Q96" s="33">
        <v>1</v>
      </c>
      <c r="R96" s="33">
        <v>4</v>
      </c>
      <c r="S96" s="33" t="s">
        <v>1701</v>
      </c>
      <c r="T96" s="33">
        <v>2</v>
      </c>
      <c r="V96" s="33">
        <v>1</v>
      </c>
      <c r="W96" s="33">
        <v>4</v>
      </c>
      <c r="X96" s="33" t="s">
        <v>1701</v>
      </c>
      <c r="Y96" s="33">
        <v>2</v>
      </c>
    </row>
    <row r="97" spans="17:25">
      <c r="Q97" s="33">
        <v>1</v>
      </c>
      <c r="R97" s="33">
        <v>4</v>
      </c>
      <c r="S97" s="33" t="s">
        <v>1701</v>
      </c>
      <c r="T97" s="33">
        <v>3</v>
      </c>
      <c r="V97" s="33">
        <v>1</v>
      </c>
      <c r="W97" s="33">
        <v>4</v>
      </c>
      <c r="X97" s="33" t="s">
        <v>1701</v>
      </c>
      <c r="Y97" s="33">
        <v>3</v>
      </c>
    </row>
    <row r="98" spans="17:25">
      <c r="Q98" s="33">
        <v>1</v>
      </c>
      <c r="R98" s="33">
        <v>4</v>
      </c>
      <c r="S98" s="33" t="s">
        <v>1701</v>
      </c>
      <c r="T98" s="33">
        <v>4</v>
      </c>
      <c r="V98" s="33">
        <v>1</v>
      </c>
      <c r="W98" s="33">
        <v>4</v>
      </c>
      <c r="X98" s="33" t="s">
        <v>1701</v>
      </c>
      <c r="Y98" s="33">
        <v>4</v>
      </c>
    </row>
    <row r="99" spans="17:25">
      <c r="Q99" s="33">
        <v>2</v>
      </c>
      <c r="R99" s="33">
        <v>1</v>
      </c>
      <c r="S99" s="33" t="s">
        <v>1701</v>
      </c>
      <c r="T99" s="33">
        <v>1</v>
      </c>
      <c r="V99" s="33">
        <v>2</v>
      </c>
      <c r="W99" s="33">
        <v>1</v>
      </c>
      <c r="X99" s="33" t="s">
        <v>1701</v>
      </c>
      <c r="Y99" s="33">
        <v>1</v>
      </c>
    </row>
    <row r="100" spans="17:25">
      <c r="Q100" s="33">
        <v>2</v>
      </c>
      <c r="R100" s="33">
        <v>1</v>
      </c>
      <c r="S100" s="33" t="s">
        <v>1701</v>
      </c>
      <c r="T100" s="33">
        <v>2</v>
      </c>
      <c r="V100" s="33">
        <v>2</v>
      </c>
      <c r="W100" s="33">
        <v>1</v>
      </c>
      <c r="X100" s="33" t="s">
        <v>1701</v>
      </c>
      <c r="Y100" s="33">
        <v>2</v>
      </c>
    </row>
    <row r="101" spans="17:25">
      <c r="Q101" s="33">
        <v>2</v>
      </c>
      <c r="R101" s="33">
        <v>1</v>
      </c>
      <c r="S101" s="33" t="s">
        <v>1701</v>
      </c>
      <c r="T101" s="33">
        <v>3</v>
      </c>
      <c r="V101" s="33">
        <v>2</v>
      </c>
      <c r="W101" s="33">
        <v>1</v>
      </c>
      <c r="X101" s="33" t="s">
        <v>1701</v>
      </c>
      <c r="Y101" s="33">
        <v>3</v>
      </c>
    </row>
    <row r="102" spans="17:25">
      <c r="Q102" s="33">
        <v>2</v>
      </c>
      <c r="R102" s="33">
        <v>1</v>
      </c>
      <c r="S102" s="33" t="s">
        <v>1701</v>
      </c>
      <c r="T102" s="33">
        <v>4</v>
      </c>
      <c r="V102" s="33">
        <v>2</v>
      </c>
      <c r="W102" s="33">
        <v>1</v>
      </c>
      <c r="X102" s="33" t="s">
        <v>1701</v>
      </c>
      <c r="Y102" s="33">
        <v>4</v>
      </c>
    </row>
    <row r="103" spans="17:25">
      <c r="Q103" s="33">
        <v>2</v>
      </c>
      <c r="R103" s="33">
        <v>2</v>
      </c>
      <c r="S103" s="33">
        <v>21</v>
      </c>
      <c r="T103" s="33">
        <v>1</v>
      </c>
      <c r="V103" s="33">
        <v>2</v>
      </c>
      <c r="W103" s="33">
        <v>2</v>
      </c>
      <c r="X103" s="33" t="s">
        <v>1701</v>
      </c>
      <c r="Y103" s="33">
        <v>1</v>
      </c>
    </row>
    <row r="104" spans="17:25">
      <c r="Q104" s="33">
        <v>2</v>
      </c>
      <c r="R104" s="33">
        <v>2</v>
      </c>
      <c r="S104" s="33">
        <v>9169651</v>
      </c>
      <c r="T104" s="33">
        <v>2</v>
      </c>
      <c r="V104" s="33">
        <v>2</v>
      </c>
      <c r="W104" s="33">
        <v>2</v>
      </c>
      <c r="X104" s="33" t="s">
        <v>1701</v>
      </c>
      <c r="Y104" s="33">
        <v>2</v>
      </c>
    </row>
    <row r="105" spans="17:25">
      <c r="Q105" s="33">
        <v>2</v>
      </c>
      <c r="R105" s="33">
        <v>2</v>
      </c>
      <c r="S105" s="33">
        <v>9169651</v>
      </c>
      <c r="T105" s="33">
        <v>3</v>
      </c>
      <c r="V105" s="33">
        <v>2</v>
      </c>
      <c r="W105" s="33">
        <v>2</v>
      </c>
      <c r="X105" s="33" t="s">
        <v>1701</v>
      </c>
      <c r="Y105" s="33">
        <v>3</v>
      </c>
    </row>
    <row r="106" spans="17:25">
      <c r="Q106" s="33">
        <v>2</v>
      </c>
      <c r="R106" s="33">
        <v>2</v>
      </c>
      <c r="S106" s="33">
        <v>9140438</v>
      </c>
      <c r="T106" s="33">
        <v>4</v>
      </c>
      <c r="V106" s="33">
        <v>2</v>
      </c>
      <c r="W106" s="33">
        <v>2</v>
      </c>
      <c r="X106" s="33" t="s">
        <v>1701</v>
      </c>
      <c r="Y106" s="33">
        <v>4</v>
      </c>
    </row>
    <row r="107" spans="17:25">
      <c r="Q107" s="33">
        <v>2</v>
      </c>
      <c r="R107" s="33">
        <v>3</v>
      </c>
      <c r="S107" s="33">
        <v>25</v>
      </c>
      <c r="T107" s="33">
        <v>1</v>
      </c>
      <c r="V107" s="33">
        <v>2</v>
      </c>
      <c r="W107" s="33">
        <v>3</v>
      </c>
      <c r="X107" s="33" t="s">
        <v>1701</v>
      </c>
      <c r="Y107" s="33">
        <v>1</v>
      </c>
    </row>
    <row r="108" spans="17:25">
      <c r="Q108" s="33">
        <v>2</v>
      </c>
      <c r="R108" s="33">
        <v>3</v>
      </c>
      <c r="S108" s="33">
        <v>9169651</v>
      </c>
      <c r="T108" s="33">
        <v>2</v>
      </c>
      <c r="V108" s="33">
        <v>2</v>
      </c>
      <c r="W108" s="33">
        <v>3</v>
      </c>
      <c r="X108" s="33">
        <v>9169637</v>
      </c>
      <c r="Y108" s="33">
        <v>2</v>
      </c>
    </row>
    <row r="109" spans="17:25">
      <c r="Q109" s="33">
        <v>2</v>
      </c>
      <c r="R109" s="33">
        <v>3</v>
      </c>
      <c r="S109" s="33">
        <v>9169651</v>
      </c>
      <c r="T109" s="33">
        <v>3</v>
      </c>
      <c r="V109" s="33">
        <v>2</v>
      </c>
      <c r="W109" s="33">
        <v>3</v>
      </c>
      <c r="X109" s="33">
        <v>9169637</v>
      </c>
      <c r="Y109" s="33">
        <v>3</v>
      </c>
    </row>
    <row r="110" spans="17:25">
      <c r="Q110" s="33">
        <v>2</v>
      </c>
      <c r="R110" s="33">
        <v>3</v>
      </c>
      <c r="S110" s="33">
        <v>9140438</v>
      </c>
      <c r="T110" s="33">
        <v>4</v>
      </c>
      <c r="V110" s="33">
        <v>2</v>
      </c>
      <c r="W110" s="33">
        <v>3</v>
      </c>
      <c r="X110" s="33">
        <v>9169656</v>
      </c>
      <c r="Y110" s="33">
        <v>4</v>
      </c>
    </row>
    <row r="111" spans="17:25">
      <c r="Q111" s="33">
        <v>2</v>
      </c>
      <c r="R111" s="33">
        <v>4</v>
      </c>
      <c r="S111" s="33" t="s">
        <v>1701</v>
      </c>
      <c r="T111" s="33">
        <v>1</v>
      </c>
      <c r="V111" s="33">
        <v>2</v>
      </c>
      <c r="W111" s="33">
        <v>4</v>
      </c>
      <c r="X111" s="33" t="s">
        <v>1701</v>
      </c>
      <c r="Y111" s="33">
        <v>1</v>
      </c>
    </row>
    <row r="112" spans="17:25">
      <c r="Q112" s="33">
        <v>2</v>
      </c>
      <c r="R112" s="33">
        <v>4</v>
      </c>
      <c r="S112" s="33" t="s">
        <v>1701</v>
      </c>
      <c r="T112" s="33">
        <v>2</v>
      </c>
      <c r="V112" s="33">
        <v>2</v>
      </c>
      <c r="W112" s="33">
        <v>4</v>
      </c>
      <c r="X112" s="33" t="s">
        <v>1701</v>
      </c>
      <c r="Y112" s="33">
        <v>2</v>
      </c>
    </row>
    <row r="113" spans="17:25">
      <c r="Q113" s="33">
        <v>2</v>
      </c>
      <c r="R113" s="33">
        <v>4</v>
      </c>
      <c r="S113" s="33" t="s">
        <v>1701</v>
      </c>
      <c r="T113" s="33">
        <v>3</v>
      </c>
      <c r="V113" s="33">
        <v>2</v>
      </c>
      <c r="W113" s="33">
        <v>4</v>
      </c>
      <c r="X113" s="33" t="s">
        <v>1701</v>
      </c>
      <c r="Y113" s="33">
        <v>3</v>
      </c>
    </row>
    <row r="114" spans="17:25">
      <c r="Q114" s="33">
        <v>2</v>
      </c>
      <c r="R114" s="33">
        <v>4</v>
      </c>
      <c r="S114" s="33" t="s">
        <v>1701</v>
      </c>
      <c r="T114" s="33">
        <v>4</v>
      </c>
      <c r="V114" s="33">
        <v>2</v>
      </c>
      <c r="W114" s="33">
        <v>4</v>
      </c>
      <c r="X114" s="33" t="s">
        <v>1701</v>
      </c>
      <c r="Y114" s="33">
        <v>4</v>
      </c>
    </row>
    <row r="115" spans="17:25">
      <c r="Q115" s="33">
        <v>3</v>
      </c>
      <c r="R115" s="33">
        <v>1</v>
      </c>
      <c r="S115" s="33" t="s">
        <v>1701</v>
      </c>
      <c r="T115" s="33">
        <v>1</v>
      </c>
      <c r="V115" s="33">
        <v>3</v>
      </c>
      <c r="W115" s="33">
        <v>1</v>
      </c>
      <c r="X115" s="33" t="s">
        <v>1701</v>
      </c>
      <c r="Y115" s="33">
        <v>1</v>
      </c>
    </row>
    <row r="116" spans="17:25">
      <c r="Q116" s="33">
        <v>3</v>
      </c>
      <c r="R116" s="33">
        <v>1</v>
      </c>
      <c r="S116" s="33" t="s">
        <v>1701</v>
      </c>
      <c r="T116" s="33">
        <v>2</v>
      </c>
      <c r="V116" s="33">
        <v>3</v>
      </c>
      <c r="W116" s="33">
        <v>1</v>
      </c>
      <c r="X116" s="33" t="s">
        <v>1701</v>
      </c>
      <c r="Y116" s="33">
        <v>2</v>
      </c>
    </row>
    <row r="117" spans="17:25">
      <c r="Q117" s="33">
        <v>3</v>
      </c>
      <c r="R117" s="33">
        <v>1</v>
      </c>
      <c r="S117" s="33" t="s">
        <v>1701</v>
      </c>
      <c r="T117" s="33">
        <v>3</v>
      </c>
      <c r="V117" s="33">
        <v>3</v>
      </c>
      <c r="W117" s="33">
        <v>1</v>
      </c>
      <c r="X117" s="33" t="s">
        <v>1701</v>
      </c>
      <c r="Y117" s="33">
        <v>3</v>
      </c>
    </row>
    <row r="118" spans="17:25">
      <c r="Q118" s="33">
        <v>3</v>
      </c>
      <c r="R118" s="33">
        <v>1</v>
      </c>
      <c r="S118" s="33" t="s">
        <v>1701</v>
      </c>
      <c r="T118" s="33">
        <v>4</v>
      </c>
      <c r="V118" s="33">
        <v>3</v>
      </c>
      <c r="W118" s="33">
        <v>1</v>
      </c>
      <c r="X118" s="33" t="s">
        <v>1701</v>
      </c>
      <c r="Y118" s="33">
        <v>4</v>
      </c>
    </row>
    <row r="119" spans="17:25">
      <c r="Q119" s="33">
        <v>3</v>
      </c>
      <c r="R119" s="33">
        <v>2</v>
      </c>
      <c r="S119" s="33" t="s">
        <v>1701</v>
      </c>
      <c r="T119" s="33">
        <v>1</v>
      </c>
      <c r="V119" s="33">
        <v>3</v>
      </c>
      <c r="W119" s="33">
        <v>2</v>
      </c>
      <c r="X119" s="33" t="s">
        <v>1701</v>
      </c>
      <c r="Y119" s="33">
        <v>1</v>
      </c>
    </row>
    <row r="120" spans="17:25">
      <c r="Q120" s="33">
        <v>3</v>
      </c>
      <c r="R120" s="33">
        <v>2</v>
      </c>
      <c r="S120" s="33">
        <v>9169655</v>
      </c>
      <c r="T120" s="33">
        <v>2</v>
      </c>
      <c r="V120" s="33">
        <v>3</v>
      </c>
      <c r="W120" s="33">
        <v>2</v>
      </c>
      <c r="X120" s="33" t="s">
        <v>1701</v>
      </c>
      <c r="Y120" s="33">
        <v>2</v>
      </c>
    </row>
    <row r="121" spans="17:25">
      <c r="Q121" s="33">
        <v>3</v>
      </c>
      <c r="R121" s="33">
        <v>2</v>
      </c>
      <c r="S121" s="33">
        <v>9169654</v>
      </c>
      <c r="T121" s="33">
        <v>3</v>
      </c>
      <c r="V121" s="33">
        <v>3</v>
      </c>
      <c r="W121" s="33">
        <v>2</v>
      </c>
      <c r="X121" s="33" t="s">
        <v>1701</v>
      </c>
      <c r="Y121" s="33">
        <v>3</v>
      </c>
    </row>
    <row r="122" spans="17:25">
      <c r="Q122" s="33">
        <v>3</v>
      </c>
      <c r="R122" s="33">
        <v>2</v>
      </c>
      <c r="S122" s="33">
        <v>9140438</v>
      </c>
      <c r="T122" s="33">
        <v>4</v>
      </c>
      <c r="V122" s="33">
        <v>3</v>
      </c>
      <c r="W122" s="33">
        <v>2</v>
      </c>
      <c r="X122" s="33" t="s">
        <v>1701</v>
      </c>
      <c r="Y122" s="33">
        <v>4</v>
      </c>
    </row>
    <row r="123" spans="17:25">
      <c r="Q123" s="33">
        <v>3</v>
      </c>
      <c r="R123" s="33">
        <v>3</v>
      </c>
      <c r="S123" s="33" t="s">
        <v>1701</v>
      </c>
      <c r="T123" s="33">
        <v>1</v>
      </c>
      <c r="V123" s="33">
        <v>3</v>
      </c>
      <c r="W123" s="33">
        <v>3</v>
      </c>
      <c r="X123" s="33">
        <v>41</v>
      </c>
      <c r="Y123" s="33">
        <v>1</v>
      </c>
    </row>
    <row r="124" spans="17:25">
      <c r="Q124" s="33">
        <v>3</v>
      </c>
      <c r="R124" s="33">
        <v>3</v>
      </c>
      <c r="S124" s="33">
        <v>9169655</v>
      </c>
      <c r="T124" s="33">
        <v>2</v>
      </c>
      <c r="V124" s="33">
        <v>3</v>
      </c>
      <c r="W124" s="33">
        <v>3</v>
      </c>
      <c r="X124" s="33">
        <v>9169640</v>
      </c>
      <c r="Y124" s="33">
        <v>2</v>
      </c>
    </row>
    <row r="125" spans="17:25">
      <c r="Q125" s="33">
        <v>3</v>
      </c>
      <c r="R125" s="33">
        <v>3</v>
      </c>
      <c r="S125" s="33">
        <v>9169654</v>
      </c>
      <c r="T125" s="33">
        <v>3</v>
      </c>
      <c r="V125" s="33">
        <v>3</v>
      </c>
      <c r="W125" s="33">
        <v>3</v>
      </c>
      <c r="X125" s="33">
        <v>9169638</v>
      </c>
      <c r="Y125" s="33">
        <v>3</v>
      </c>
    </row>
    <row r="126" spans="17:25">
      <c r="Q126" s="33">
        <v>3</v>
      </c>
      <c r="R126" s="33">
        <v>3</v>
      </c>
      <c r="S126" s="33">
        <v>9140438</v>
      </c>
      <c r="T126" s="33">
        <v>4</v>
      </c>
      <c r="V126" s="33">
        <v>3</v>
      </c>
      <c r="W126" s="33">
        <v>3</v>
      </c>
      <c r="X126" s="33">
        <v>9169656</v>
      </c>
      <c r="Y126" s="33">
        <v>4</v>
      </c>
    </row>
    <row r="127" spans="17:25">
      <c r="Q127" s="33">
        <v>3</v>
      </c>
      <c r="R127" s="33">
        <v>4</v>
      </c>
      <c r="S127" s="33" t="s">
        <v>1701</v>
      </c>
      <c r="T127" s="33">
        <v>1</v>
      </c>
      <c r="V127" s="33">
        <v>3</v>
      </c>
      <c r="W127" s="33">
        <v>4</v>
      </c>
      <c r="X127" s="33">
        <v>45</v>
      </c>
      <c r="Y127" s="33">
        <v>1</v>
      </c>
    </row>
    <row r="128" spans="17:25">
      <c r="Q128" s="33">
        <v>3</v>
      </c>
      <c r="R128" s="33">
        <v>4</v>
      </c>
      <c r="S128" s="33" t="s">
        <v>1701</v>
      </c>
      <c r="T128" s="33">
        <v>2</v>
      </c>
      <c r="V128" s="33">
        <v>3</v>
      </c>
      <c r="W128" s="33">
        <v>4</v>
      </c>
      <c r="X128" s="33" t="s">
        <v>1701</v>
      </c>
      <c r="Y128" s="33">
        <v>2</v>
      </c>
    </row>
    <row r="129" spans="17:25">
      <c r="Q129" s="33">
        <v>3</v>
      </c>
      <c r="R129" s="33">
        <v>4</v>
      </c>
      <c r="S129" s="33" t="s">
        <v>1701</v>
      </c>
      <c r="T129" s="33">
        <v>3</v>
      </c>
      <c r="V129" s="33">
        <v>3</v>
      </c>
      <c r="W129" s="33">
        <v>4</v>
      </c>
      <c r="X129" s="33" t="s">
        <v>1701</v>
      </c>
      <c r="Y129" s="33">
        <v>3</v>
      </c>
    </row>
    <row r="130" spans="17:25">
      <c r="Q130" s="33">
        <v>3</v>
      </c>
      <c r="R130" s="33">
        <v>4</v>
      </c>
      <c r="S130" s="33" t="s">
        <v>1701</v>
      </c>
      <c r="T130" s="33">
        <v>4</v>
      </c>
      <c r="V130" s="33">
        <v>3</v>
      </c>
      <c r="W130" s="33">
        <v>4</v>
      </c>
      <c r="X130" s="33" t="s">
        <v>1701</v>
      </c>
      <c r="Y130" s="33">
        <v>4</v>
      </c>
    </row>
    <row r="131" spans="17:25">
      <c r="Q131" s="237"/>
      <c r="R131" s="237"/>
      <c r="S131" s="237"/>
      <c r="T131" s="237"/>
    </row>
    <row r="132" spans="17:25">
      <c r="Q132" s="80"/>
      <c r="R132" s="80"/>
      <c r="S132" s="80"/>
      <c r="T132" s="80"/>
    </row>
    <row r="133" spans="17:25">
      <c r="Q133" s="33">
        <v>9140438</v>
      </c>
      <c r="R133" s="33">
        <v>9169653</v>
      </c>
      <c r="S133" s="80"/>
      <c r="T133" s="80"/>
    </row>
    <row r="134" spans="17:25">
      <c r="Q134" s="33">
        <v>9169654</v>
      </c>
      <c r="R134" s="33" t="s">
        <v>1701</v>
      </c>
      <c r="S134" s="80"/>
      <c r="T134" s="80"/>
    </row>
    <row r="135" spans="17:25">
      <c r="Q135" s="33">
        <v>9169655</v>
      </c>
      <c r="R135" s="33" t="s">
        <v>1701</v>
      </c>
      <c r="S135" s="80"/>
      <c r="T135" s="80"/>
    </row>
    <row r="136" spans="17:25">
      <c r="Q136" s="33" t="s">
        <v>1701</v>
      </c>
      <c r="R136" s="33" t="s">
        <v>1701</v>
      </c>
      <c r="S136" s="80"/>
      <c r="T136" s="80"/>
    </row>
    <row r="137" spans="17:25">
      <c r="Q137" s="33">
        <v>9169651</v>
      </c>
      <c r="R137" s="33" t="s">
        <v>1701</v>
      </c>
    </row>
    <row r="140" spans="17:25">
      <c r="Q140" s="33" t="s">
        <v>1767</v>
      </c>
    </row>
    <row r="141" spans="17:25">
      <c r="Q141" s="33" t="s">
        <v>1768</v>
      </c>
    </row>
    <row r="142" spans="17:25">
      <c r="Q142" s="33" t="s">
        <v>1769</v>
      </c>
    </row>
    <row r="143" spans="17:25">
      <c r="Q143" s="46">
        <v>1</v>
      </c>
    </row>
    <row r="144" spans="17:25">
      <c r="Q144" s="33"/>
    </row>
    <row r="146" spans="17:24">
      <c r="Q146" s="33" t="s">
        <v>1773</v>
      </c>
    </row>
    <row r="147" spans="17:24">
      <c r="Q147" s="33" t="s">
        <v>1774</v>
      </c>
    </row>
    <row r="148" spans="17:24">
      <c r="Q148" s="33" t="s">
        <v>1775</v>
      </c>
    </row>
    <row r="149" spans="17:24">
      <c r="Q149" s="33" t="s">
        <v>1776</v>
      </c>
    </row>
    <row r="150" spans="17:24">
      <c r="Q150" s="46">
        <v>2</v>
      </c>
    </row>
    <row r="153" spans="17:24">
      <c r="Q153" s="100"/>
      <c r="R153" s="217" t="s">
        <v>21</v>
      </c>
      <c r="S153" s="211"/>
      <c r="U153" s="324" t="s">
        <v>1799</v>
      </c>
      <c r="V153" s="324"/>
      <c r="W153" s="324"/>
      <c r="X153" s="324"/>
    </row>
    <row r="154" spans="17:24">
      <c r="Q154" s="100" t="s">
        <v>3704</v>
      </c>
      <c r="R154" s="222" t="s">
        <v>1777</v>
      </c>
      <c r="S154" s="211" t="str">
        <f>IF(D25&lt;313,R154,S155)</f>
        <v>250 мм</v>
      </c>
      <c r="U154" s="33">
        <v>1</v>
      </c>
      <c r="V154" s="33" t="s">
        <v>1701</v>
      </c>
      <c r="W154" s="33"/>
      <c r="X154" s="33"/>
    </row>
    <row r="155" spans="17:24">
      <c r="Q155" s="100" t="s">
        <v>3705</v>
      </c>
      <c r="R155" s="100" t="s">
        <v>1778</v>
      </c>
      <c r="S155" s="211" t="str">
        <f>IF(D25&lt;363,R155,S156)</f>
        <v>300 мм</v>
      </c>
      <c r="U155" s="33">
        <v>2</v>
      </c>
      <c r="V155" s="33">
        <v>9144830</v>
      </c>
      <c r="W155" s="33"/>
      <c r="X155" s="33"/>
    </row>
    <row r="156" spans="17:24">
      <c r="Q156" s="100" t="s">
        <v>3706</v>
      </c>
      <c r="R156" s="100" t="s">
        <v>1779</v>
      </c>
      <c r="S156" s="211" t="str">
        <f>IF(D25&lt;413,R156,S157)</f>
        <v>350 мм</v>
      </c>
      <c r="U156" s="33">
        <v>3</v>
      </c>
      <c r="V156" s="33">
        <v>9144830</v>
      </c>
      <c r="W156" s="33"/>
      <c r="X156" s="33"/>
    </row>
    <row r="157" spans="17:24">
      <c r="Q157" s="100" t="s">
        <v>3707</v>
      </c>
      <c r="R157" s="100" t="s">
        <v>1780</v>
      </c>
      <c r="S157" s="211" t="str">
        <f>IF(D25&lt;463,R157,S158)</f>
        <v>400 мм</v>
      </c>
      <c r="U157" s="33">
        <v>1</v>
      </c>
      <c r="V157" s="33" t="s">
        <v>1701</v>
      </c>
      <c r="W157" s="33"/>
      <c r="X157" s="33"/>
    </row>
    <row r="158" spans="17:24">
      <c r="Q158" s="100" t="s">
        <v>3708</v>
      </c>
      <c r="R158" s="100" t="s">
        <v>1781</v>
      </c>
      <c r="S158" s="211" t="str">
        <f>IF(D25&lt;463,R158,S159)</f>
        <v>450 мм</v>
      </c>
      <c r="U158" s="33">
        <v>2</v>
      </c>
      <c r="V158" s="33">
        <v>9144841</v>
      </c>
      <c r="W158" s="33"/>
      <c r="X158" s="33"/>
    </row>
    <row r="159" spans="17:24">
      <c r="Q159" s="33" t="s">
        <v>3709</v>
      </c>
      <c r="R159" s="33" t="s">
        <v>1782</v>
      </c>
      <c r="S159" s="33" t="str">
        <f>IF(D25&lt;563,R159,S160)</f>
        <v>500 мм</v>
      </c>
      <c r="U159" s="33">
        <v>3</v>
      </c>
      <c r="V159" s="33">
        <v>9144841</v>
      </c>
      <c r="W159" s="33"/>
      <c r="X159" s="33"/>
    </row>
    <row r="160" spans="17:24">
      <c r="Q160" s="33" t="s">
        <v>3710</v>
      </c>
      <c r="R160" s="33" t="s">
        <v>1783</v>
      </c>
      <c r="S160" s="33" t="str">
        <f>IF(D25&lt;1000,R160,S161)</f>
        <v>550 мм</v>
      </c>
      <c r="U160" s="33"/>
      <c r="V160" s="33"/>
      <c r="W160" s="33"/>
      <c r="X160" s="33"/>
    </row>
    <row r="161" spans="17:23">
      <c r="Q161" s="33"/>
      <c r="R161" s="33"/>
      <c r="S161" s="33">
        <v>0</v>
      </c>
    </row>
    <row r="162" spans="17:23">
      <c r="Q162" s="33"/>
      <c r="R162" s="33"/>
      <c r="S162" s="33">
        <f>IF(D25&gt;=262,S154,S161)</f>
        <v>0</v>
      </c>
    </row>
    <row r="165" spans="17:23">
      <c r="Q165" s="320" t="s">
        <v>1785</v>
      </c>
      <c r="R165" s="320"/>
      <c r="S165" s="320"/>
      <c r="T165" s="216"/>
      <c r="U165" s="320" t="s">
        <v>1786</v>
      </c>
      <c r="V165" s="320"/>
      <c r="W165" s="320"/>
    </row>
    <row r="166" spans="17:23">
      <c r="Q166" s="321" t="s">
        <v>1787</v>
      </c>
      <c r="R166" s="322"/>
      <c r="S166" s="322"/>
      <c r="T166" s="216"/>
      <c r="U166" s="321" t="s">
        <v>1787</v>
      </c>
      <c r="V166" s="322"/>
      <c r="W166" s="322"/>
    </row>
    <row r="167" spans="17:23">
      <c r="Q167" s="211"/>
      <c r="R167" s="211" t="s">
        <v>1796</v>
      </c>
      <c r="S167" s="211" t="s">
        <v>1797</v>
      </c>
      <c r="T167" s="216"/>
      <c r="U167" s="211"/>
      <c r="V167" s="211" t="s">
        <v>1769</v>
      </c>
      <c r="W167" s="211" t="s">
        <v>1768</v>
      </c>
    </row>
    <row r="168" spans="17:23">
      <c r="Q168" s="211" t="s">
        <v>1777</v>
      </c>
      <c r="R168" s="211" t="s">
        <v>1701</v>
      </c>
      <c r="S168" s="211">
        <v>9105635</v>
      </c>
      <c r="T168" s="216"/>
      <c r="U168" s="211" t="s">
        <v>1777</v>
      </c>
      <c r="V168" s="211" t="s">
        <v>1701</v>
      </c>
      <c r="W168" s="211">
        <v>9105636</v>
      </c>
    </row>
    <row r="169" spans="17:23">
      <c r="Q169" s="211" t="s">
        <v>1778</v>
      </c>
      <c r="R169" s="211" t="s">
        <v>1701</v>
      </c>
      <c r="S169" s="211">
        <v>9105639</v>
      </c>
      <c r="T169" s="216"/>
      <c r="U169" s="211" t="s">
        <v>1778</v>
      </c>
      <c r="V169" s="211" t="s">
        <v>1701</v>
      </c>
      <c r="W169" s="211">
        <v>9105640</v>
      </c>
    </row>
    <row r="170" spans="17:23">
      <c r="Q170" s="211" t="s">
        <v>1779</v>
      </c>
      <c r="R170" s="211" t="s">
        <v>1701</v>
      </c>
      <c r="S170" s="211">
        <v>9105643</v>
      </c>
      <c r="T170" s="216"/>
      <c r="U170" s="211" t="s">
        <v>1779</v>
      </c>
      <c r="V170" s="211" t="s">
        <v>1701</v>
      </c>
      <c r="W170" s="211">
        <v>9105644</v>
      </c>
    </row>
    <row r="171" spans="17:23">
      <c r="Q171" s="211" t="s">
        <v>1780</v>
      </c>
      <c r="R171" s="211" t="s">
        <v>1701</v>
      </c>
      <c r="S171" s="211">
        <v>9105647</v>
      </c>
      <c r="T171" s="216"/>
      <c r="U171" s="211" t="s">
        <v>1780</v>
      </c>
      <c r="V171" s="211" t="s">
        <v>1701</v>
      </c>
      <c r="W171" s="211">
        <v>9105648</v>
      </c>
    </row>
    <row r="172" spans="17:23">
      <c r="Q172" s="211" t="s">
        <v>1781</v>
      </c>
      <c r="R172" s="211" t="s">
        <v>1701</v>
      </c>
      <c r="S172" s="211">
        <v>9105651</v>
      </c>
      <c r="T172" s="216"/>
      <c r="U172" s="211" t="s">
        <v>1781</v>
      </c>
      <c r="V172" s="211" t="s">
        <v>1701</v>
      </c>
      <c r="W172" s="211">
        <v>9105652</v>
      </c>
    </row>
    <row r="173" spans="17:23">
      <c r="Q173" s="211" t="s">
        <v>1782</v>
      </c>
      <c r="R173" s="211" t="s">
        <v>1701</v>
      </c>
      <c r="S173" s="211">
        <v>9105655</v>
      </c>
      <c r="T173" s="216"/>
      <c r="U173" s="211" t="s">
        <v>1782</v>
      </c>
      <c r="V173" s="211" t="s">
        <v>1701</v>
      </c>
      <c r="W173" s="211">
        <v>9105656</v>
      </c>
    </row>
    <row r="174" spans="17:23">
      <c r="Q174" s="100" t="s">
        <v>1783</v>
      </c>
      <c r="R174" s="211" t="s">
        <v>1701</v>
      </c>
      <c r="S174" s="211">
        <v>9105659</v>
      </c>
      <c r="T174" s="216"/>
      <c r="U174" s="100" t="s">
        <v>1783</v>
      </c>
      <c r="V174" s="211" t="s">
        <v>1701</v>
      </c>
      <c r="W174" s="211">
        <v>9105660</v>
      </c>
    </row>
    <row r="175" spans="17:23">
      <c r="Q175" s="320"/>
      <c r="R175" s="320"/>
      <c r="S175" s="320"/>
      <c r="T175" s="216"/>
      <c r="U175" s="216"/>
      <c r="V175" s="216"/>
      <c r="W175" s="216"/>
    </row>
    <row r="176" spans="17:23">
      <c r="Q176" s="320" t="s">
        <v>1788</v>
      </c>
      <c r="R176" s="320"/>
      <c r="S176" s="320"/>
      <c r="T176" s="216"/>
      <c r="U176" s="320" t="s">
        <v>1789</v>
      </c>
      <c r="V176" s="320"/>
      <c r="W176" s="320"/>
    </row>
    <row r="177" spans="17:23">
      <c r="Q177" s="211"/>
      <c r="R177" s="211" t="s">
        <v>1796</v>
      </c>
      <c r="S177" s="211" t="s">
        <v>1797</v>
      </c>
      <c r="T177" s="216"/>
      <c r="U177" s="211"/>
      <c r="V177" s="211" t="s">
        <v>1769</v>
      </c>
      <c r="W177" s="211" t="s">
        <v>1768</v>
      </c>
    </row>
    <row r="178" spans="17:23">
      <c r="Q178" s="211" t="s">
        <v>1777</v>
      </c>
      <c r="R178" s="211">
        <v>9049306</v>
      </c>
      <c r="S178" s="211">
        <v>9105661</v>
      </c>
      <c r="T178" s="216"/>
      <c r="U178" s="211" t="s">
        <v>1777</v>
      </c>
      <c r="V178" s="211">
        <v>9049307</v>
      </c>
      <c r="W178" s="211">
        <v>9105662</v>
      </c>
    </row>
    <row r="179" spans="17:23">
      <c r="Q179" s="211" t="s">
        <v>1778</v>
      </c>
      <c r="R179" s="211">
        <v>9047647</v>
      </c>
      <c r="S179" s="211">
        <v>9105665</v>
      </c>
      <c r="T179" s="216"/>
      <c r="U179" s="211" t="s">
        <v>1778</v>
      </c>
      <c r="V179" s="211">
        <v>9047648</v>
      </c>
      <c r="W179" s="211">
        <v>9105666</v>
      </c>
    </row>
    <row r="180" spans="17:23">
      <c r="Q180" s="211" t="s">
        <v>1779</v>
      </c>
      <c r="R180" s="211">
        <v>9047662</v>
      </c>
      <c r="S180" s="211">
        <v>9105669</v>
      </c>
      <c r="T180" s="216"/>
      <c r="U180" s="211" t="s">
        <v>1779</v>
      </c>
      <c r="V180" s="211">
        <v>9047666</v>
      </c>
      <c r="W180" s="211">
        <v>9105670</v>
      </c>
    </row>
    <row r="181" spans="17:23">
      <c r="Q181" s="211" t="s">
        <v>1780</v>
      </c>
      <c r="R181" s="211">
        <v>9047735</v>
      </c>
      <c r="S181" s="211">
        <v>9105673</v>
      </c>
      <c r="T181" s="216"/>
      <c r="U181" s="211" t="s">
        <v>1780</v>
      </c>
      <c r="V181" s="211">
        <v>9047736</v>
      </c>
      <c r="W181" s="211">
        <v>9105674</v>
      </c>
    </row>
    <row r="182" spans="17:23">
      <c r="Q182" s="211" t="s">
        <v>1781</v>
      </c>
      <c r="R182" s="211">
        <v>9047751</v>
      </c>
      <c r="S182" s="211">
        <v>9105677</v>
      </c>
      <c r="T182" s="216"/>
      <c r="U182" s="211" t="s">
        <v>1781</v>
      </c>
      <c r="V182" s="211">
        <v>9047752</v>
      </c>
      <c r="W182" s="211">
        <v>9105678</v>
      </c>
    </row>
    <row r="183" spans="17:23">
      <c r="Q183" s="211" t="s">
        <v>1782</v>
      </c>
      <c r="R183" s="211">
        <v>9047770</v>
      </c>
      <c r="S183" s="211">
        <v>9105682</v>
      </c>
      <c r="T183" s="216"/>
      <c r="U183" s="211" t="s">
        <v>1782</v>
      </c>
      <c r="V183" s="211">
        <v>9047771</v>
      </c>
      <c r="W183" s="211">
        <v>9105683</v>
      </c>
    </row>
    <row r="184" spans="17:23">
      <c r="Q184" s="100" t="s">
        <v>1783</v>
      </c>
      <c r="R184" s="211">
        <v>9047774</v>
      </c>
      <c r="S184" s="211">
        <v>9105686</v>
      </c>
      <c r="T184" s="216"/>
      <c r="U184" s="100" t="s">
        <v>1783</v>
      </c>
      <c r="V184" s="211">
        <v>9047775</v>
      </c>
      <c r="W184" s="211">
        <v>9105687</v>
      </c>
    </row>
    <row r="185" spans="17:23">
      <c r="Q185" s="320"/>
      <c r="R185" s="320"/>
      <c r="S185" s="320"/>
      <c r="T185" s="216"/>
      <c r="U185" s="216"/>
      <c r="V185" s="216"/>
      <c r="W185" s="216"/>
    </row>
    <row r="186" spans="17:23">
      <c r="Q186" s="321" t="s">
        <v>1790</v>
      </c>
      <c r="R186" s="322"/>
      <c r="S186" s="322"/>
      <c r="T186" s="216"/>
      <c r="U186" s="321" t="s">
        <v>1791</v>
      </c>
      <c r="V186" s="322"/>
      <c r="W186" s="322"/>
    </row>
    <row r="187" spans="17:23">
      <c r="Q187" s="211"/>
      <c r="R187" s="211" t="s">
        <v>1796</v>
      </c>
      <c r="S187" s="211" t="s">
        <v>1797</v>
      </c>
      <c r="T187" s="216"/>
      <c r="U187" s="211"/>
      <c r="V187" s="211" t="s">
        <v>1769</v>
      </c>
      <c r="W187" s="211" t="s">
        <v>1768</v>
      </c>
    </row>
    <row r="188" spans="17:23">
      <c r="Q188" s="211" t="s">
        <v>1777</v>
      </c>
      <c r="R188" s="211">
        <v>9111359</v>
      </c>
      <c r="S188" s="211">
        <v>9111305</v>
      </c>
      <c r="T188" s="216"/>
      <c r="U188" s="211" t="s">
        <v>1777</v>
      </c>
      <c r="V188" s="211">
        <v>9111360</v>
      </c>
      <c r="W188" s="211">
        <v>9111306</v>
      </c>
    </row>
    <row r="189" spans="17:23">
      <c r="Q189" s="211" t="s">
        <v>1778</v>
      </c>
      <c r="R189" s="211">
        <v>9105123</v>
      </c>
      <c r="S189" s="211">
        <v>9099957</v>
      </c>
      <c r="T189" s="216"/>
      <c r="U189" s="211" t="s">
        <v>1778</v>
      </c>
      <c r="V189" s="211">
        <v>9105124</v>
      </c>
      <c r="W189" s="211">
        <v>9099958</v>
      </c>
    </row>
    <row r="190" spans="17:23">
      <c r="Q190" s="211" t="s">
        <v>1779</v>
      </c>
      <c r="R190" s="211">
        <v>9105929</v>
      </c>
      <c r="S190" s="211">
        <v>9099961</v>
      </c>
      <c r="T190" s="216"/>
      <c r="U190" s="211" t="s">
        <v>1779</v>
      </c>
      <c r="V190" s="211">
        <v>9105931</v>
      </c>
      <c r="W190" s="211">
        <v>9099962</v>
      </c>
    </row>
    <row r="191" spans="17:23">
      <c r="Q191" s="211" t="s">
        <v>1780</v>
      </c>
      <c r="R191" s="211">
        <v>9105121</v>
      </c>
      <c r="S191" s="211">
        <v>9099965</v>
      </c>
      <c r="T191" s="216"/>
      <c r="U191" s="211" t="s">
        <v>1780</v>
      </c>
      <c r="V191" s="211">
        <v>9105122</v>
      </c>
      <c r="W191" s="211">
        <v>9099966</v>
      </c>
    </row>
    <row r="192" spans="17:23">
      <c r="Q192" s="211" t="s">
        <v>1781</v>
      </c>
      <c r="R192" s="211">
        <v>9105907</v>
      </c>
      <c r="S192" s="211">
        <v>9099967</v>
      </c>
      <c r="T192" s="216"/>
      <c r="U192" s="211" t="s">
        <v>1781</v>
      </c>
      <c r="V192" s="211">
        <v>9105908</v>
      </c>
      <c r="W192" s="211">
        <v>9099968</v>
      </c>
    </row>
    <row r="193" spans="17:25">
      <c r="Q193" s="211" t="s">
        <v>1782</v>
      </c>
      <c r="R193" s="211">
        <v>9105118</v>
      </c>
      <c r="S193" s="211">
        <v>9099969</v>
      </c>
      <c r="T193" s="216"/>
      <c r="U193" s="211" t="s">
        <v>1782</v>
      </c>
      <c r="V193" s="211">
        <v>9105119</v>
      </c>
      <c r="W193" s="211">
        <v>9099970</v>
      </c>
    </row>
    <row r="194" spans="17:25">
      <c r="Q194" s="100" t="s">
        <v>1783</v>
      </c>
      <c r="R194" s="211">
        <v>9111355</v>
      </c>
      <c r="S194" s="211">
        <v>9111311</v>
      </c>
      <c r="T194" s="216"/>
      <c r="U194" s="100" t="s">
        <v>1783</v>
      </c>
      <c r="V194" s="211">
        <v>9111356</v>
      </c>
      <c r="W194" s="211">
        <v>9111312</v>
      </c>
    </row>
    <row r="197" spans="17:25">
      <c r="Q197" s="76" t="e">
        <f>VLOOKUP(S162,CHOOSE(IF(Q150="1",1,IF(Q150="2",2,3)),Q202:S208,Q178:S184,Q188:S194),MATCH(Q143,Q167:S167,0),0)</f>
        <v>#N/A</v>
      </c>
    </row>
    <row r="200" spans="17:25">
      <c r="Q200" s="323" t="s">
        <v>1798</v>
      </c>
      <c r="R200" s="323"/>
      <c r="S200" s="323"/>
      <c r="T200" s="323"/>
      <c r="V200" s="323" t="s">
        <v>1798</v>
      </c>
      <c r="W200" s="323"/>
      <c r="X200" s="323"/>
      <c r="Y200" s="323"/>
    </row>
    <row r="201" spans="17:25">
      <c r="Q201" s="33" t="s">
        <v>1792</v>
      </c>
      <c r="R201" s="33" t="s">
        <v>1793</v>
      </c>
      <c r="S201" s="33" t="s">
        <v>1795</v>
      </c>
      <c r="T201" s="33" t="s">
        <v>1794</v>
      </c>
      <c r="V201" s="33" t="s">
        <v>1792</v>
      </c>
      <c r="W201" s="33" t="s">
        <v>1793</v>
      </c>
      <c r="X201" s="33" t="s">
        <v>1795</v>
      </c>
      <c r="Y201" s="33" t="s">
        <v>1794</v>
      </c>
    </row>
    <row r="202" spans="17:25">
      <c r="Q202" s="33">
        <v>1</v>
      </c>
      <c r="R202" s="33">
        <v>1</v>
      </c>
      <c r="S202" s="33" t="s">
        <v>1701</v>
      </c>
      <c r="T202" s="33">
        <v>0</v>
      </c>
      <c r="V202" s="33">
        <v>1</v>
      </c>
      <c r="W202" s="33">
        <v>1</v>
      </c>
      <c r="X202" s="33" t="s">
        <v>1701</v>
      </c>
      <c r="Y202" s="33">
        <v>0</v>
      </c>
    </row>
    <row r="203" spans="17:25">
      <c r="Q203" s="33">
        <v>1</v>
      </c>
      <c r="R203" s="33">
        <v>1</v>
      </c>
      <c r="S203" s="33" t="s">
        <v>1701</v>
      </c>
      <c r="T203" s="33" t="s">
        <v>1777</v>
      </c>
      <c r="V203" s="33">
        <v>1</v>
      </c>
      <c r="W203" s="33">
        <v>1</v>
      </c>
      <c r="X203" s="33" t="s">
        <v>1701</v>
      </c>
      <c r="Y203" s="33" t="s">
        <v>1777</v>
      </c>
    </row>
    <row r="204" spans="17:25">
      <c r="Q204" s="33">
        <v>1</v>
      </c>
      <c r="R204" s="33">
        <v>1</v>
      </c>
      <c r="S204" s="33" t="s">
        <v>1701</v>
      </c>
      <c r="T204" s="33" t="s">
        <v>1778</v>
      </c>
      <c r="V204" s="33">
        <v>1</v>
      </c>
      <c r="W204" s="33">
        <v>1</v>
      </c>
      <c r="X204" s="33" t="s">
        <v>1701</v>
      </c>
      <c r="Y204" s="33" t="s">
        <v>1778</v>
      </c>
    </row>
    <row r="205" spans="17:25">
      <c r="Q205" s="33">
        <v>1</v>
      </c>
      <c r="R205" s="33">
        <v>1</v>
      </c>
      <c r="S205" s="33" t="s">
        <v>1701</v>
      </c>
      <c r="T205" s="33" t="s">
        <v>1779</v>
      </c>
      <c r="V205" s="33">
        <v>1</v>
      </c>
      <c r="W205" s="33">
        <v>1</v>
      </c>
      <c r="X205" s="33" t="s">
        <v>1701</v>
      </c>
      <c r="Y205" s="33" t="s">
        <v>1779</v>
      </c>
    </row>
    <row r="206" spans="17:25">
      <c r="Q206" s="33">
        <v>1</v>
      </c>
      <c r="R206" s="33">
        <v>1</v>
      </c>
      <c r="S206" s="33" t="s">
        <v>1701</v>
      </c>
      <c r="T206" s="33" t="s">
        <v>1780</v>
      </c>
      <c r="V206" s="33">
        <v>1</v>
      </c>
      <c r="W206" s="33">
        <v>1</v>
      </c>
      <c r="X206" s="33" t="s">
        <v>1701</v>
      </c>
      <c r="Y206" s="33" t="s">
        <v>1780</v>
      </c>
    </row>
    <row r="207" spans="17:25">
      <c r="Q207" s="33">
        <v>1</v>
      </c>
      <c r="R207" s="33">
        <v>1</v>
      </c>
      <c r="S207" s="33" t="s">
        <v>1701</v>
      </c>
      <c r="T207" s="33" t="s">
        <v>1781</v>
      </c>
      <c r="V207" s="33">
        <v>1</v>
      </c>
      <c r="W207" s="33">
        <v>1</v>
      </c>
      <c r="X207" s="33" t="s">
        <v>1701</v>
      </c>
      <c r="Y207" s="33" t="s">
        <v>1781</v>
      </c>
    </row>
    <row r="208" spans="17:25">
      <c r="Q208" s="33">
        <v>1</v>
      </c>
      <c r="R208" s="33">
        <v>1</v>
      </c>
      <c r="S208" s="33" t="s">
        <v>1701</v>
      </c>
      <c r="T208" s="33" t="s">
        <v>1782</v>
      </c>
      <c r="V208" s="33">
        <v>1</v>
      </c>
      <c r="W208" s="33">
        <v>1</v>
      </c>
      <c r="X208" s="33" t="s">
        <v>1701</v>
      </c>
      <c r="Y208" s="33" t="s">
        <v>1782</v>
      </c>
    </row>
    <row r="209" spans="17:25">
      <c r="Q209" s="33">
        <v>1</v>
      </c>
      <c r="R209" s="33">
        <v>1</v>
      </c>
      <c r="S209" s="33" t="s">
        <v>1701</v>
      </c>
      <c r="T209" s="33" t="s">
        <v>1783</v>
      </c>
      <c r="V209" s="33">
        <v>1</v>
      </c>
      <c r="W209" s="33">
        <v>1</v>
      </c>
      <c r="X209" s="33" t="s">
        <v>1701</v>
      </c>
      <c r="Y209" s="33" t="s">
        <v>1783</v>
      </c>
    </row>
    <row r="210" spans="17:25">
      <c r="Q210" s="33">
        <v>1</v>
      </c>
      <c r="R210" s="33">
        <v>2</v>
      </c>
      <c r="S210" s="33" t="s">
        <v>1701</v>
      </c>
      <c r="T210" s="33">
        <v>0</v>
      </c>
      <c r="V210" s="33">
        <v>1</v>
      </c>
      <c r="W210" s="33">
        <v>2</v>
      </c>
      <c r="X210" s="33" t="s">
        <v>1701</v>
      </c>
      <c r="Y210" s="33">
        <v>0</v>
      </c>
    </row>
    <row r="211" spans="17:25">
      <c r="Q211" s="33">
        <v>1</v>
      </c>
      <c r="R211" s="33">
        <v>2</v>
      </c>
      <c r="S211" s="33" t="s">
        <v>1701</v>
      </c>
      <c r="T211" s="33" t="s">
        <v>1777</v>
      </c>
      <c r="V211" s="33">
        <v>1</v>
      </c>
      <c r="W211" s="33">
        <v>2</v>
      </c>
      <c r="X211" s="33" t="s">
        <v>1701</v>
      </c>
      <c r="Y211" s="33" t="s">
        <v>1777</v>
      </c>
    </row>
    <row r="212" spans="17:25">
      <c r="Q212" s="33">
        <v>1</v>
      </c>
      <c r="R212" s="33">
        <v>2</v>
      </c>
      <c r="S212" s="33" t="s">
        <v>1701</v>
      </c>
      <c r="T212" s="33" t="s">
        <v>1778</v>
      </c>
      <c r="V212" s="33">
        <v>1</v>
      </c>
      <c r="W212" s="33">
        <v>2</v>
      </c>
      <c r="X212" s="33" t="s">
        <v>1701</v>
      </c>
      <c r="Y212" s="33" t="s">
        <v>1778</v>
      </c>
    </row>
    <row r="213" spans="17:25">
      <c r="Q213" s="33">
        <v>1</v>
      </c>
      <c r="R213" s="33">
        <v>2</v>
      </c>
      <c r="S213" s="33" t="s">
        <v>1701</v>
      </c>
      <c r="T213" s="33" t="s">
        <v>1779</v>
      </c>
      <c r="V213" s="33">
        <v>1</v>
      </c>
      <c r="W213" s="33">
        <v>2</v>
      </c>
      <c r="X213" s="33" t="s">
        <v>1701</v>
      </c>
      <c r="Y213" s="33" t="s">
        <v>1779</v>
      </c>
    </row>
    <row r="214" spans="17:25">
      <c r="Q214" s="33">
        <v>1</v>
      </c>
      <c r="R214" s="33">
        <v>2</v>
      </c>
      <c r="S214" s="33" t="s">
        <v>1701</v>
      </c>
      <c r="T214" s="33" t="s">
        <v>1780</v>
      </c>
      <c r="V214" s="33">
        <v>1</v>
      </c>
      <c r="W214" s="33">
        <v>2</v>
      </c>
      <c r="X214" s="33" t="s">
        <v>1701</v>
      </c>
      <c r="Y214" s="33" t="s">
        <v>1780</v>
      </c>
    </row>
    <row r="215" spans="17:25">
      <c r="Q215" s="33">
        <v>1</v>
      </c>
      <c r="R215" s="33">
        <v>2</v>
      </c>
      <c r="S215" s="33" t="s">
        <v>1701</v>
      </c>
      <c r="T215" s="33" t="s">
        <v>1781</v>
      </c>
      <c r="V215" s="33">
        <v>1</v>
      </c>
      <c r="W215" s="33">
        <v>2</v>
      </c>
      <c r="X215" s="33" t="s">
        <v>1701</v>
      </c>
      <c r="Y215" s="33" t="s">
        <v>1781</v>
      </c>
    </row>
    <row r="216" spans="17:25">
      <c r="Q216" s="33">
        <v>1</v>
      </c>
      <c r="R216" s="33">
        <v>2</v>
      </c>
      <c r="S216" s="33" t="s">
        <v>1701</v>
      </c>
      <c r="T216" s="33" t="s">
        <v>1782</v>
      </c>
      <c r="V216" s="33">
        <v>1</v>
      </c>
      <c r="W216" s="33">
        <v>2</v>
      </c>
      <c r="X216" s="33" t="s">
        <v>1701</v>
      </c>
      <c r="Y216" s="33" t="s">
        <v>1782</v>
      </c>
    </row>
    <row r="217" spans="17:25">
      <c r="Q217" s="33">
        <v>1</v>
      </c>
      <c r="R217" s="33">
        <v>2</v>
      </c>
      <c r="S217" s="33" t="s">
        <v>1701</v>
      </c>
      <c r="T217" s="33" t="s">
        <v>1783</v>
      </c>
      <c r="V217" s="33">
        <v>1</v>
      </c>
      <c r="W217" s="33">
        <v>2</v>
      </c>
      <c r="X217" s="33" t="s">
        <v>1701</v>
      </c>
      <c r="Y217" s="33" t="s">
        <v>1783</v>
      </c>
    </row>
    <row r="218" spans="17:25">
      <c r="Q218" s="33">
        <v>1</v>
      </c>
      <c r="R218" s="33">
        <v>3</v>
      </c>
      <c r="S218" s="33" t="s">
        <v>1701</v>
      </c>
      <c r="T218" s="33">
        <v>0</v>
      </c>
      <c r="V218" s="33">
        <v>1</v>
      </c>
      <c r="W218" s="33">
        <v>3</v>
      </c>
      <c r="X218" s="33" t="s">
        <v>1701</v>
      </c>
      <c r="Y218" s="33">
        <v>0</v>
      </c>
    </row>
    <row r="219" spans="17:25">
      <c r="Q219" s="33">
        <v>1</v>
      </c>
      <c r="R219" s="33">
        <v>3</v>
      </c>
      <c r="S219" s="33" t="s">
        <v>1701</v>
      </c>
      <c r="T219" s="33" t="s">
        <v>1777</v>
      </c>
      <c r="V219" s="33">
        <v>1</v>
      </c>
      <c r="W219" s="33">
        <v>3</v>
      </c>
      <c r="X219" s="33" t="s">
        <v>1701</v>
      </c>
      <c r="Y219" s="33" t="s">
        <v>1777</v>
      </c>
    </row>
    <row r="220" spans="17:25">
      <c r="Q220" s="33">
        <v>1</v>
      </c>
      <c r="R220" s="33">
        <v>3</v>
      </c>
      <c r="S220" s="33" t="s">
        <v>1701</v>
      </c>
      <c r="T220" s="33" t="s">
        <v>1778</v>
      </c>
      <c r="V220" s="33">
        <v>1</v>
      </c>
      <c r="W220" s="33">
        <v>3</v>
      </c>
      <c r="X220" s="33" t="s">
        <v>1701</v>
      </c>
      <c r="Y220" s="33" t="s">
        <v>1778</v>
      </c>
    </row>
    <row r="221" spans="17:25">
      <c r="Q221" s="33">
        <v>1</v>
      </c>
      <c r="R221" s="33">
        <v>3</v>
      </c>
      <c r="S221" s="33" t="s">
        <v>1701</v>
      </c>
      <c r="T221" s="33" t="s">
        <v>1779</v>
      </c>
      <c r="V221" s="33">
        <v>1</v>
      </c>
      <c r="W221" s="33">
        <v>3</v>
      </c>
      <c r="X221" s="33" t="s">
        <v>1701</v>
      </c>
      <c r="Y221" s="33" t="s">
        <v>1779</v>
      </c>
    </row>
    <row r="222" spans="17:25">
      <c r="Q222" s="33">
        <v>1</v>
      </c>
      <c r="R222" s="33">
        <v>3</v>
      </c>
      <c r="S222" s="33" t="s">
        <v>1701</v>
      </c>
      <c r="T222" s="33" t="s">
        <v>1780</v>
      </c>
      <c r="V222" s="33">
        <v>1</v>
      </c>
      <c r="W222" s="33">
        <v>3</v>
      </c>
      <c r="X222" s="33" t="s">
        <v>1701</v>
      </c>
      <c r="Y222" s="33" t="s">
        <v>1780</v>
      </c>
    </row>
    <row r="223" spans="17:25">
      <c r="Q223" s="33">
        <v>1</v>
      </c>
      <c r="R223" s="33">
        <v>3</v>
      </c>
      <c r="S223" s="33" t="s">
        <v>1701</v>
      </c>
      <c r="T223" s="33" t="s">
        <v>1781</v>
      </c>
      <c r="V223" s="33">
        <v>1</v>
      </c>
      <c r="W223" s="33">
        <v>3</v>
      </c>
      <c r="X223" s="33" t="s">
        <v>1701</v>
      </c>
      <c r="Y223" s="33" t="s">
        <v>1781</v>
      </c>
    </row>
    <row r="224" spans="17:25">
      <c r="Q224" s="33">
        <v>1</v>
      </c>
      <c r="R224" s="33">
        <v>3</v>
      </c>
      <c r="S224" s="33" t="s">
        <v>1701</v>
      </c>
      <c r="T224" s="33" t="s">
        <v>1782</v>
      </c>
      <c r="V224" s="33">
        <v>1</v>
      </c>
      <c r="W224" s="33">
        <v>3</v>
      </c>
      <c r="X224" s="33" t="s">
        <v>1701</v>
      </c>
      <c r="Y224" s="33" t="s">
        <v>1782</v>
      </c>
    </row>
    <row r="225" spans="17:25">
      <c r="Q225" s="33">
        <v>1</v>
      </c>
      <c r="R225" s="33">
        <v>3</v>
      </c>
      <c r="S225" s="33" t="s">
        <v>1701</v>
      </c>
      <c r="T225" s="33" t="s">
        <v>1783</v>
      </c>
      <c r="V225" s="33">
        <v>1</v>
      </c>
      <c r="W225" s="33">
        <v>3</v>
      </c>
      <c r="X225" s="33" t="s">
        <v>1701</v>
      </c>
      <c r="Y225" s="33" t="s">
        <v>1783</v>
      </c>
    </row>
    <row r="226" spans="17:25">
      <c r="Q226" s="33">
        <v>1</v>
      </c>
      <c r="R226" s="33">
        <v>4</v>
      </c>
      <c r="S226" s="33" t="s">
        <v>1701</v>
      </c>
      <c r="T226" s="33">
        <v>0</v>
      </c>
      <c r="V226" s="33">
        <v>1</v>
      </c>
      <c r="W226" s="33">
        <v>4</v>
      </c>
      <c r="X226" s="33" t="s">
        <v>1701</v>
      </c>
      <c r="Y226" s="33">
        <v>0</v>
      </c>
    </row>
    <row r="227" spans="17:25">
      <c r="Q227" s="33">
        <v>1</v>
      </c>
      <c r="R227" s="33">
        <v>4</v>
      </c>
      <c r="S227" s="33" t="s">
        <v>1701</v>
      </c>
      <c r="T227" s="33" t="s">
        <v>1777</v>
      </c>
      <c r="V227" s="33">
        <v>1</v>
      </c>
      <c r="W227" s="33">
        <v>4</v>
      </c>
      <c r="X227" s="33" t="s">
        <v>1701</v>
      </c>
      <c r="Y227" s="33" t="s">
        <v>1777</v>
      </c>
    </row>
    <row r="228" spans="17:25">
      <c r="Q228" s="33">
        <v>1</v>
      </c>
      <c r="R228" s="33">
        <v>4</v>
      </c>
      <c r="S228" s="33" t="s">
        <v>1701</v>
      </c>
      <c r="T228" s="33" t="s">
        <v>1778</v>
      </c>
      <c r="V228" s="33">
        <v>1</v>
      </c>
      <c r="W228" s="33">
        <v>4</v>
      </c>
      <c r="X228" s="33" t="s">
        <v>1701</v>
      </c>
      <c r="Y228" s="33" t="s">
        <v>1778</v>
      </c>
    </row>
    <row r="229" spans="17:25">
      <c r="Q229" s="33">
        <v>1</v>
      </c>
      <c r="R229" s="33">
        <v>4</v>
      </c>
      <c r="S229" s="33" t="s">
        <v>1701</v>
      </c>
      <c r="T229" s="33" t="s">
        <v>1779</v>
      </c>
      <c r="V229" s="33">
        <v>1</v>
      </c>
      <c r="W229" s="33">
        <v>4</v>
      </c>
      <c r="X229" s="33" t="s">
        <v>1701</v>
      </c>
      <c r="Y229" s="33" t="s">
        <v>1779</v>
      </c>
    </row>
    <row r="230" spans="17:25">
      <c r="Q230" s="33">
        <v>1</v>
      </c>
      <c r="R230" s="33">
        <v>4</v>
      </c>
      <c r="S230" s="33" t="s">
        <v>1701</v>
      </c>
      <c r="T230" s="33" t="s">
        <v>1780</v>
      </c>
      <c r="V230" s="33">
        <v>1</v>
      </c>
      <c r="W230" s="33">
        <v>4</v>
      </c>
      <c r="X230" s="33" t="s">
        <v>1701</v>
      </c>
      <c r="Y230" s="33" t="s">
        <v>1780</v>
      </c>
    </row>
    <row r="231" spans="17:25">
      <c r="Q231" s="33">
        <v>1</v>
      </c>
      <c r="R231" s="33">
        <v>4</v>
      </c>
      <c r="S231" s="33" t="s">
        <v>1701</v>
      </c>
      <c r="T231" s="33" t="s">
        <v>1781</v>
      </c>
      <c r="V231" s="33">
        <v>1</v>
      </c>
      <c r="W231" s="33">
        <v>4</v>
      </c>
      <c r="X231" s="33" t="s">
        <v>1701</v>
      </c>
      <c r="Y231" s="33" t="s">
        <v>1781</v>
      </c>
    </row>
    <row r="232" spans="17:25">
      <c r="Q232" s="33">
        <v>1</v>
      </c>
      <c r="R232" s="33">
        <v>4</v>
      </c>
      <c r="S232" s="33" t="s">
        <v>1701</v>
      </c>
      <c r="T232" s="33" t="s">
        <v>1782</v>
      </c>
      <c r="V232" s="33">
        <v>1</v>
      </c>
      <c r="W232" s="33">
        <v>4</v>
      </c>
      <c r="X232" s="33" t="s">
        <v>1701</v>
      </c>
      <c r="Y232" s="33" t="s">
        <v>1782</v>
      </c>
    </row>
    <row r="233" spans="17:25">
      <c r="Q233" s="33">
        <v>1</v>
      </c>
      <c r="R233" s="33">
        <v>4</v>
      </c>
      <c r="S233" s="33" t="s">
        <v>1701</v>
      </c>
      <c r="T233" s="33" t="s">
        <v>1783</v>
      </c>
      <c r="V233" s="33">
        <v>1</v>
      </c>
      <c r="W233" s="33">
        <v>4</v>
      </c>
      <c r="X233" s="33" t="s">
        <v>1701</v>
      </c>
      <c r="Y233" s="33" t="s">
        <v>1783</v>
      </c>
    </row>
    <row r="234" spans="17:25">
      <c r="Q234" s="33">
        <v>2</v>
      </c>
      <c r="R234" s="33">
        <v>1</v>
      </c>
      <c r="S234" s="33" t="s">
        <v>1701</v>
      </c>
      <c r="T234" s="33">
        <v>0</v>
      </c>
      <c r="V234" s="33">
        <v>2</v>
      </c>
      <c r="W234" s="33">
        <v>1</v>
      </c>
      <c r="X234" s="33" t="s">
        <v>1701</v>
      </c>
      <c r="Y234" s="33">
        <v>0</v>
      </c>
    </row>
    <row r="235" spans="17:25">
      <c r="Q235" s="33">
        <v>2</v>
      </c>
      <c r="R235" s="33">
        <v>1</v>
      </c>
      <c r="S235" s="33" t="s">
        <v>1701</v>
      </c>
      <c r="T235" s="33" t="s">
        <v>1777</v>
      </c>
      <c r="V235" s="33">
        <v>2</v>
      </c>
      <c r="W235" s="33">
        <v>1</v>
      </c>
      <c r="X235" s="33" t="s">
        <v>1701</v>
      </c>
      <c r="Y235" s="33" t="s">
        <v>1777</v>
      </c>
    </row>
    <row r="236" spans="17:25">
      <c r="Q236" s="33">
        <v>2</v>
      </c>
      <c r="R236" s="33">
        <v>1</v>
      </c>
      <c r="S236" s="33" t="s">
        <v>1701</v>
      </c>
      <c r="T236" s="33" t="s">
        <v>1778</v>
      </c>
      <c r="V236" s="33">
        <v>2</v>
      </c>
      <c r="W236" s="33">
        <v>1</v>
      </c>
      <c r="X236" s="33" t="s">
        <v>1701</v>
      </c>
      <c r="Y236" s="33" t="s">
        <v>1778</v>
      </c>
    </row>
    <row r="237" spans="17:25">
      <c r="Q237" s="33">
        <v>2</v>
      </c>
      <c r="R237" s="33">
        <v>1</v>
      </c>
      <c r="S237" s="33" t="s">
        <v>1701</v>
      </c>
      <c r="T237" s="33" t="s">
        <v>1779</v>
      </c>
      <c r="V237" s="33">
        <v>2</v>
      </c>
      <c r="W237" s="33">
        <v>1</v>
      </c>
      <c r="X237" s="33" t="s">
        <v>1701</v>
      </c>
      <c r="Y237" s="33" t="s">
        <v>1779</v>
      </c>
    </row>
    <row r="238" spans="17:25">
      <c r="Q238" s="33">
        <v>2</v>
      </c>
      <c r="R238" s="33">
        <v>1</v>
      </c>
      <c r="S238" s="33" t="s">
        <v>1701</v>
      </c>
      <c r="T238" s="33" t="s">
        <v>1780</v>
      </c>
      <c r="V238" s="33">
        <v>2</v>
      </c>
      <c r="W238" s="33">
        <v>1</v>
      </c>
      <c r="X238" s="33" t="s">
        <v>1701</v>
      </c>
      <c r="Y238" s="33" t="s">
        <v>1780</v>
      </c>
    </row>
    <row r="239" spans="17:25">
      <c r="Q239" s="33">
        <v>2</v>
      </c>
      <c r="R239" s="33">
        <v>1</v>
      </c>
      <c r="S239" s="33" t="s">
        <v>1701</v>
      </c>
      <c r="T239" s="33" t="s">
        <v>1781</v>
      </c>
      <c r="V239" s="33">
        <v>2</v>
      </c>
      <c r="W239" s="33">
        <v>1</v>
      </c>
      <c r="X239" s="33" t="s">
        <v>1701</v>
      </c>
      <c r="Y239" s="33" t="s">
        <v>1781</v>
      </c>
    </row>
    <row r="240" spans="17:25">
      <c r="Q240" s="33">
        <v>2</v>
      </c>
      <c r="R240" s="33">
        <v>1</v>
      </c>
      <c r="S240" s="33" t="s">
        <v>1701</v>
      </c>
      <c r="T240" s="33" t="s">
        <v>1782</v>
      </c>
      <c r="V240" s="33">
        <v>2</v>
      </c>
      <c r="W240" s="33">
        <v>1</v>
      </c>
      <c r="X240" s="33" t="s">
        <v>1701</v>
      </c>
      <c r="Y240" s="33" t="s">
        <v>1782</v>
      </c>
    </row>
    <row r="241" spans="17:25">
      <c r="Q241" s="33">
        <v>2</v>
      </c>
      <c r="R241" s="33">
        <v>1</v>
      </c>
      <c r="S241" s="33" t="s">
        <v>1701</v>
      </c>
      <c r="T241" s="33" t="s">
        <v>1783</v>
      </c>
      <c r="V241" s="33">
        <v>2</v>
      </c>
      <c r="W241" s="33">
        <v>1</v>
      </c>
      <c r="X241" s="33" t="s">
        <v>1701</v>
      </c>
      <c r="Y241" s="33" t="s">
        <v>1783</v>
      </c>
    </row>
    <row r="242" spans="17:25">
      <c r="Q242" s="33">
        <v>2</v>
      </c>
      <c r="R242" s="33">
        <v>2</v>
      </c>
      <c r="S242" s="33" t="s">
        <v>1701</v>
      </c>
      <c r="T242" s="33">
        <v>0</v>
      </c>
      <c r="V242" s="33">
        <v>2</v>
      </c>
      <c r="W242" s="33">
        <v>2</v>
      </c>
      <c r="X242" s="33" t="s">
        <v>1701</v>
      </c>
      <c r="Y242" s="33">
        <v>0</v>
      </c>
    </row>
    <row r="243" spans="17:25">
      <c r="Q243" s="33">
        <v>2</v>
      </c>
      <c r="R243" s="33">
        <v>2</v>
      </c>
      <c r="S243" s="211">
        <v>9105635</v>
      </c>
      <c r="T243" s="33" t="s">
        <v>1777</v>
      </c>
      <c r="V243" s="33">
        <v>2</v>
      </c>
      <c r="W243" s="33">
        <v>2</v>
      </c>
      <c r="X243" s="211">
        <v>9105636</v>
      </c>
      <c r="Y243" s="33" t="s">
        <v>1777</v>
      </c>
    </row>
    <row r="244" spans="17:25">
      <c r="Q244" s="33">
        <v>2</v>
      </c>
      <c r="R244" s="33">
        <v>2</v>
      </c>
      <c r="S244" s="211">
        <v>9105639</v>
      </c>
      <c r="T244" s="33" t="s">
        <v>1778</v>
      </c>
      <c r="V244" s="33">
        <v>2</v>
      </c>
      <c r="W244" s="33">
        <v>2</v>
      </c>
      <c r="X244" s="211">
        <v>9105640</v>
      </c>
      <c r="Y244" s="33" t="s">
        <v>1778</v>
      </c>
    </row>
    <row r="245" spans="17:25">
      <c r="Q245" s="33">
        <v>2</v>
      </c>
      <c r="R245" s="33">
        <v>2</v>
      </c>
      <c r="S245" s="211">
        <v>9105643</v>
      </c>
      <c r="T245" s="33" t="s">
        <v>1779</v>
      </c>
      <c r="V245" s="33">
        <v>2</v>
      </c>
      <c r="W245" s="33">
        <v>2</v>
      </c>
      <c r="X245" s="211">
        <v>9105644</v>
      </c>
      <c r="Y245" s="33" t="s">
        <v>1779</v>
      </c>
    </row>
    <row r="246" spans="17:25">
      <c r="Q246" s="33">
        <v>2</v>
      </c>
      <c r="R246" s="33">
        <v>2</v>
      </c>
      <c r="S246" s="211">
        <v>9105647</v>
      </c>
      <c r="T246" s="33" t="s">
        <v>1780</v>
      </c>
      <c r="V246" s="33">
        <v>2</v>
      </c>
      <c r="W246" s="33">
        <v>2</v>
      </c>
      <c r="X246" s="211">
        <v>9105648</v>
      </c>
      <c r="Y246" s="33" t="s">
        <v>1780</v>
      </c>
    </row>
    <row r="247" spans="17:25">
      <c r="Q247" s="33">
        <v>2</v>
      </c>
      <c r="R247" s="33">
        <v>2</v>
      </c>
      <c r="S247" s="211">
        <v>9105651</v>
      </c>
      <c r="T247" s="33" t="s">
        <v>1781</v>
      </c>
      <c r="V247" s="33">
        <v>2</v>
      </c>
      <c r="W247" s="33">
        <v>2</v>
      </c>
      <c r="X247" s="211">
        <v>9105652</v>
      </c>
      <c r="Y247" s="33" t="s">
        <v>1781</v>
      </c>
    </row>
    <row r="248" spans="17:25">
      <c r="Q248" s="33">
        <v>2</v>
      </c>
      <c r="R248" s="33">
        <v>2</v>
      </c>
      <c r="S248" s="211">
        <v>9105655</v>
      </c>
      <c r="T248" s="33" t="s">
        <v>1782</v>
      </c>
      <c r="V248" s="33">
        <v>2</v>
      </c>
      <c r="W248" s="33">
        <v>2</v>
      </c>
      <c r="X248" s="211">
        <v>9105656</v>
      </c>
      <c r="Y248" s="33" t="s">
        <v>1782</v>
      </c>
    </row>
    <row r="249" spans="17:25">
      <c r="Q249" s="33">
        <v>2</v>
      </c>
      <c r="R249" s="33">
        <v>2</v>
      </c>
      <c r="S249" s="211">
        <v>9105659</v>
      </c>
      <c r="T249" s="33" t="s">
        <v>1783</v>
      </c>
      <c r="V249" s="33">
        <v>2</v>
      </c>
      <c r="W249" s="33">
        <v>2</v>
      </c>
      <c r="X249" s="211">
        <v>9105660</v>
      </c>
      <c r="Y249" s="33" t="s">
        <v>1783</v>
      </c>
    </row>
    <row r="250" spans="17:25">
      <c r="Q250" s="33">
        <v>2</v>
      </c>
      <c r="R250" s="33">
        <v>3</v>
      </c>
      <c r="S250" s="33" t="s">
        <v>1701</v>
      </c>
      <c r="T250" s="33">
        <v>0</v>
      </c>
      <c r="V250" s="33">
        <v>2</v>
      </c>
      <c r="W250" s="33">
        <v>3</v>
      </c>
      <c r="X250" s="33" t="s">
        <v>1701</v>
      </c>
      <c r="Y250" s="33">
        <v>0</v>
      </c>
    </row>
    <row r="251" spans="17:25">
      <c r="Q251" s="33">
        <v>2</v>
      </c>
      <c r="R251" s="33">
        <v>3</v>
      </c>
      <c r="S251" s="211">
        <v>9105661</v>
      </c>
      <c r="T251" s="33" t="s">
        <v>1777</v>
      </c>
      <c r="V251" s="33">
        <v>2</v>
      </c>
      <c r="W251" s="33">
        <v>3</v>
      </c>
      <c r="X251" s="211">
        <v>9105662</v>
      </c>
      <c r="Y251" s="33" t="s">
        <v>1777</v>
      </c>
    </row>
    <row r="252" spans="17:25">
      <c r="Q252" s="33">
        <v>2</v>
      </c>
      <c r="R252" s="33">
        <v>3</v>
      </c>
      <c r="S252" s="211">
        <v>9105665</v>
      </c>
      <c r="T252" s="33" t="s">
        <v>1778</v>
      </c>
      <c r="V252" s="33">
        <v>2</v>
      </c>
      <c r="W252" s="33">
        <v>3</v>
      </c>
      <c r="X252" s="211">
        <v>9105666</v>
      </c>
      <c r="Y252" s="33" t="s">
        <v>1778</v>
      </c>
    </row>
    <row r="253" spans="17:25">
      <c r="Q253" s="33">
        <v>2</v>
      </c>
      <c r="R253" s="33">
        <v>3</v>
      </c>
      <c r="S253" s="211">
        <v>9105669</v>
      </c>
      <c r="T253" s="33" t="s">
        <v>1779</v>
      </c>
      <c r="V253" s="33">
        <v>2</v>
      </c>
      <c r="W253" s="33">
        <v>3</v>
      </c>
      <c r="X253" s="211">
        <v>9105670</v>
      </c>
      <c r="Y253" s="33" t="s">
        <v>1779</v>
      </c>
    </row>
    <row r="254" spans="17:25">
      <c r="Q254" s="33">
        <v>2</v>
      </c>
      <c r="R254" s="33">
        <v>3</v>
      </c>
      <c r="S254" s="211">
        <v>9105673</v>
      </c>
      <c r="T254" s="33" t="s">
        <v>1780</v>
      </c>
      <c r="V254" s="33">
        <v>2</v>
      </c>
      <c r="W254" s="33">
        <v>3</v>
      </c>
      <c r="X254" s="211">
        <v>9105674</v>
      </c>
      <c r="Y254" s="33" t="s">
        <v>1780</v>
      </c>
    </row>
    <row r="255" spans="17:25">
      <c r="Q255" s="33">
        <v>2</v>
      </c>
      <c r="R255" s="33">
        <v>3</v>
      </c>
      <c r="S255" s="211">
        <v>9105677</v>
      </c>
      <c r="T255" s="33" t="s">
        <v>1781</v>
      </c>
      <c r="V255" s="33">
        <v>2</v>
      </c>
      <c r="W255" s="33">
        <v>3</v>
      </c>
      <c r="X255" s="211">
        <v>9105678</v>
      </c>
      <c r="Y255" s="33" t="s">
        <v>1781</v>
      </c>
    </row>
    <row r="256" spans="17:25">
      <c r="Q256" s="33">
        <v>2</v>
      </c>
      <c r="R256" s="33">
        <v>3</v>
      </c>
      <c r="S256" s="211">
        <v>9105682</v>
      </c>
      <c r="T256" s="33" t="s">
        <v>1782</v>
      </c>
      <c r="V256" s="33">
        <v>2</v>
      </c>
      <c r="W256" s="33">
        <v>3</v>
      </c>
      <c r="X256" s="211">
        <v>9105683</v>
      </c>
      <c r="Y256" s="33" t="s">
        <v>1782</v>
      </c>
    </row>
    <row r="257" spans="17:25">
      <c r="Q257" s="33">
        <v>2</v>
      </c>
      <c r="R257" s="33">
        <v>3</v>
      </c>
      <c r="S257" s="211">
        <v>9105686</v>
      </c>
      <c r="T257" s="33" t="s">
        <v>1783</v>
      </c>
      <c r="V257" s="33">
        <v>2</v>
      </c>
      <c r="W257" s="33">
        <v>3</v>
      </c>
      <c r="X257" s="211">
        <v>9105687</v>
      </c>
      <c r="Y257" s="33" t="s">
        <v>1783</v>
      </c>
    </row>
    <row r="258" spans="17:25">
      <c r="Q258" s="33">
        <v>2</v>
      </c>
      <c r="R258" s="33">
        <v>4</v>
      </c>
      <c r="S258" s="33" t="s">
        <v>1701</v>
      </c>
      <c r="T258" s="33">
        <v>0</v>
      </c>
      <c r="V258" s="33">
        <v>2</v>
      </c>
      <c r="W258" s="33">
        <v>4</v>
      </c>
      <c r="X258" s="33" t="s">
        <v>1701</v>
      </c>
      <c r="Y258" s="33">
        <v>0</v>
      </c>
    </row>
    <row r="259" spans="17:25">
      <c r="Q259" s="33">
        <v>2</v>
      </c>
      <c r="R259" s="33">
        <v>4</v>
      </c>
      <c r="S259" s="211">
        <v>9111305</v>
      </c>
      <c r="T259" s="33" t="s">
        <v>1777</v>
      </c>
      <c r="V259" s="33">
        <v>2</v>
      </c>
      <c r="W259" s="33">
        <v>4</v>
      </c>
      <c r="X259" s="211">
        <v>9111306</v>
      </c>
      <c r="Y259" s="33" t="s">
        <v>1777</v>
      </c>
    </row>
    <row r="260" spans="17:25">
      <c r="Q260" s="33">
        <v>2</v>
      </c>
      <c r="R260" s="33">
        <v>4</v>
      </c>
      <c r="S260" s="211">
        <v>9099957</v>
      </c>
      <c r="T260" s="33" t="s">
        <v>1778</v>
      </c>
      <c r="V260" s="33">
        <v>2</v>
      </c>
      <c r="W260" s="33">
        <v>4</v>
      </c>
      <c r="X260" s="211">
        <v>9099958</v>
      </c>
      <c r="Y260" s="33" t="s">
        <v>1778</v>
      </c>
    </row>
    <row r="261" spans="17:25">
      <c r="Q261" s="33">
        <v>2</v>
      </c>
      <c r="R261" s="33">
        <v>4</v>
      </c>
      <c r="S261" s="211">
        <v>9099961</v>
      </c>
      <c r="T261" s="33" t="s">
        <v>1779</v>
      </c>
      <c r="V261" s="33">
        <v>2</v>
      </c>
      <c r="W261" s="33">
        <v>4</v>
      </c>
      <c r="X261" s="211">
        <v>9099962</v>
      </c>
      <c r="Y261" s="33" t="s">
        <v>1779</v>
      </c>
    </row>
    <row r="262" spans="17:25">
      <c r="Q262" s="33">
        <v>2</v>
      </c>
      <c r="R262" s="33">
        <v>4</v>
      </c>
      <c r="S262" s="211">
        <v>9099965</v>
      </c>
      <c r="T262" s="33" t="s">
        <v>1780</v>
      </c>
      <c r="V262" s="33">
        <v>2</v>
      </c>
      <c r="W262" s="33">
        <v>4</v>
      </c>
      <c r="X262" s="211">
        <v>9099966</v>
      </c>
      <c r="Y262" s="33" t="s">
        <v>1780</v>
      </c>
    </row>
    <row r="263" spans="17:25">
      <c r="Q263" s="33">
        <v>2</v>
      </c>
      <c r="R263" s="33">
        <v>4</v>
      </c>
      <c r="S263" s="211">
        <v>9099967</v>
      </c>
      <c r="T263" s="33" t="s">
        <v>1781</v>
      </c>
      <c r="V263" s="33">
        <v>2</v>
      </c>
      <c r="W263" s="33">
        <v>4</v>
      </c>
      <c r="X263" s="211">
        <v>9099968</v>
      </c>
      <c r="Y263" s="33" t="s">
        <v>1781</v>
      </c>
    </row>
    <row r="264" spans="17:25">
      <c r="Q264" s="33">
        <v>2</v>
      </c>
      <c r="R264" s="33">
        <v>4</v>
      </c>
      <c r="S264" s="211">
        <v>9099969</v>
      </c>
      <c r="T264" s="33" t="s">
        <v>1782</v>
      </c>
      <c r="V264" s="33">
        <v>2</v>
      </c>
      <c r="W264" s="33">
        <v>4</v>
      </c>
      <c r="X264" s="211">
        <v>9099970</v>
      </c>
      <c r="Y264" s="33" t="s">
        <v>1782</v>
      </c>
    </row>
    <row r="265" spans="17:25">
      <c r="Q265" s="33">
        <v>2</v>
      </c>
      <c r="R265" s="33">
        <v>4</v>
      </c>
      <c r="S265" s="211">
        <v>9111311</v>
      </c>
      <c r="T265" s="33" t="s">
        <v>1783</v>
      </c>
      <c r="V265" s="33">
        <v>2</v>
      </c>
      <c r="W265" s="33">
        <v>4</v>
      </c>
      <c r="X265" s="211">
        <v>9111312</v>
      </c>
      <c r="Y265" s="33" t="s">
        <v>1783</v>
      </c>
    </row>
    <row r="266" spans="17:25">
      <c r="Q266" s="33">
        <v>3</v>
      </c>
      <c r="R266" s="33">
        <v>1</v>
      </c>
      <c r="S266" s="33" t="s">
        <v>1701</v>
      </c>
      <c r="T266" s="33">
        <v>0</v>
      </c>
      <c r="V266" s="33">
        <v>3</v>
      </c>
      <c r="W266" s="33">
        <v>1</v>
      </c>
      <c r="X266" s="33" t="s">
        <v>1701</v>
      </c>
      <c r="Y266" s="33">
        <v>0</v>
      </c>
    </row>
    <row r="267" spans="17:25">
      <c r="Q267" s="33">
        <v>3</v>
      </c>
      <c r="R267" s="33">
        <v>1</v>
      </c>
      <c r="S267" s="211" t="s">
        <v>1701</v>
      </c>
      <c r="T267" s="33" t="s">
        <v>1777</v>
      </c>
      <c r="V267" s="33">
        <v>3</v>
      </c>
      <c r="W267" s="33">
        <v>1</v>
      </c>
      <c r="X267" s="211" t="s">
        <v>1701</v>
      </c>
      <c r="Y267" s="33" t="s">
        <v>1777</v>
      </c>
    </row>
    <row r="268" spans="17:25">
      <c r="Q268" s="33">
        <v>3</v>
      </c>
      <c r="R268" s="33">
        <v>1</v>
      </c>
      <c r="S268" s="211" t="s">
        <v>1701</v>
      </c>
      <c r="T268" s="33" t="s">
        <v>1778</v>
      </c>
      <c r="V268" s="33">
        <v>3</v>
      </c>
      <c r="W268" s="33">
        <v>1</v>
      </c>
      <c r="X268" s="211" t="s">
        <v>1701</v>
      </c>
      <c r="Y268" s="33" t="s">
        <v>1778</v>
      </c>
    </row>
    <row r="269" spans="17:25">
      <c r="Q269" s="33">
        <v>3</v>
      </c>
      <c r="R269" s="33">
        <v>1</v>
      </c>
      <c r="S269" s="211" t="s">
        <v>1701</v>
      </c>
      <c r="T269" s="33" t="s">
        <v>1779</v>
      </c>
      <c r="V269" s="33">
        <v>3</v>
      </c>
      <c r="W269" s="33">
        <v>1</v>
      </c>
      <c r="X269" s="211" t="s">
        <v>1701</v>
      </c>
      <c r="Y269" s="33" t="s">
        <v>1779</v>
      </c>
    </row>
    <row r="270" spans="17:25">
      <c r="Q270" s="33">
        <v>3</v>
      </c>
      <c r="R270" s="33">
        <v>1</v>
      </c>
      <c r="S270" s="211" t="s">
        <v>1701</v>
      </c>
      <c r="T270" s="33" t="s">
        <v>1780</v>
      </c>
      <c r="V270" s="33">
        <v>3</v>
      </c>
      <c r="W270" s="33">
        <v>1</v>
      </c>
      <c r="X270" s="211" t="s">
        <v>1701</v>
      </c>
      <c r="Y270" s="33" t="s">
        <v>1780</v>
      </c>
    </row>
    <row r="271" spans="17:25">
      <c r="Q271" s="33">
        <v>3</v>
      </c>
      <c r="R271" s="33">
        <v>1</v>
      </c>
      <c r="S271" s="211" t="s">
        <v>1701</v>
      </c>
      <c r="T271" s="33" t="s">
        <v>1781</v>
      </c>
      <c r="V271" s="33">
        <v>3</v>
      </c>
      <c r="W271" s="33">
        <v>1</v>
      </c>
      <c r="X271" s="211" t="s">
        <v>1701</v>
      </c>
      <c r="Y271" s="33" t="s">
        <v>1781</v>
      </c>
    </row>
    <row r="272" spans="17:25">
      <c r="Q272" s="33">
        <v>3</v>
      </c>
      <c r="R272" s="33">
        <v>1</v>
      </c>
      <c r="S272" s="211" t="s">
        <v>1701</v>
      </c>
      <c r="T272" s="33" t="s">
        <v>1782</v>
      </c>
      <c r="V272" s="33">
        <v>3</v>
      </c>
      <c r="W272" s="33">
        <v>1</v>
      </c>
      <c r="X272" s="211" t="s">
        <v>1701</v>
      </c>
      <c r="Y272" s="33" t="s">
        <v>1782</v>
      </c>
    </row>
    <row r="273" spans="17:25">
      <c r="Q273" s="33">
        <v>3</v>
      </c>
      <c r="R273" s="33">
        <v>1</v>
      </c>
      <c r="S273" s="211" t="s">
        <v>1701</v>
      </c>
      <c r="T273" s="33" t="s">
        <v>1783</v>
      </c>
      <c r="V273" s="33">
        <v>3</v>
      </c>
      <c r="W273" s="33">
        <v>1</v>
      </c>
      <c r="X273" s="211" t="s">
        <v>1701</v>
      </c>
      <c r="Y273" s="33" t="s">
        <v>1783</v>
      </c>
    </row>
    <row r="274" spans="17:25">
      <c r="Q274" s="33">
        <v>3</v>
      </c>
      <c r="R274" s="33">
        <v>2</v>
      </c>
      <c r="S274" s="33" t="s">
        <v>1701</v>
      </c>
      <c r="T274" s="33">
        <v>0</v>
      </c>
      <c r="V274" s="33">
        <v>3</v>
      </c>
      <c r="W274" s="33">
        <v>2</v>
      </c>
      <c r="X274" s="33" t="s">
        <v>1701</v>
      </c>
      <c r="Y274" s="33">
        <v>0</v>
      </c>
    </row>
    <row r="275" spans="17:25">
      <c r="Q275" s="33">
        <v>3</v>
      </c>
      <c r="R275" s="33">
        <v>2</v>
      </c>
      <c r="S275" s="211" t="s">
        <v>1701</v>
      </c>
      <c r="T275" s="33" t="s">
        <v>1777</v>
      </c>
      <c r="V275" s="33">
        <v>3</v>
      </c>
      <c r="W275" s="33">
        <v>2</v>
      </c>
      <c r="X275" s="211" t="s">
        <v>1701</v>
      </c>
      <c r="Y275" s="33" t="s">
        <v>1777</v>
      </c>
    </row>
    <row r="276" spans="17:25">
      <c r="Q276" s="33">
        <v>3</v>
      </c>
      <c r="R276" s="33">
        <v>2</v>
      </c>
      <c r="S276" s="211" t="s">
        <v>1701</v>
      </c>
      <c r="T276" s="33" t="s">
        <v>1778</v>
      </c>
      <c r="V276" s="33">
        <v>3</v>
      </c>
      <c r="W276" s="33">
        <v>2</v>
      </c>
      <c r="X276" s="211" t="s">
        <v>1701</v>
      </c>
      <c r="Y276" s="33" t="s">
        <v>1778</v>
      </c>
    </row>
    <row r="277" spans="17:25">
      <c r="Q277" s="33">
        <v>3</v>
      </c>
      <c r="R277" s="33">
        <v>2</v>
      </c>
      <c r="S277" s="211" t="s">
        <v>1701</v>
      </c>
      <c r="T277" s="33" t="s">
        <v>1779</v>
      </c>
      <c r="V277" s="33">
        <v>3</v>
      </c>
      <c r="W277" s="33">
        <v>2</v>
      </c>
      <c r="X277" s="211" t="s">
        <v>1701</v>
      </c>
      <c r="Y277" s="33" t="s">
        <v>1779</v>
      </c>
    </row>
    <row r="278" spans="17:25">
      <c r="Q278" s="33">
        <v>3</v>
      </c>
      <c r="R278" s="33">
        <v>2</v>
      </c>
      <c r="S278" s="211" t="s">
        <v>1701</v>
      </c>
      <c r="T278" s="33" t="s">
        <v>1780</v>
      </c>
      <c r="V278" s="33">
        <v>3</v>
      </c>
      <c r="W278" s="33">
        <v>2</v>
      </c>
      <c r="X278" s="211" t="s">
        <v>1701</v>
      </c>
      <c r="Y278" s="33" t="s">
        <v>1780</v>
      </c>
    </row>
    <row r="279" spans="17:25">
      <c r="Q279" s="33">
        <v>3</v>
      </c>
      <c r="R279" s="33">
        <v>2</v>
      </c>
      <c r="S279" s="211" t="s">
        <v>1701</v>
      </c>
      <c r="T279" s="33" t="s">
        <v>1781</v>
      </c>
      <c r="V279" s="33">
        <v>3</v>
      </c>
      <c r="W279" s="33">
        <v>2</v>
      </c>
      <c r="X279" s="211" t="s">
        <v>1701</v>
      </c>
      <c r="Y279" s="33" t="s">
        <v>1781</v>
      </c>
    </row>
    <row r="280" spans="17:25">
      <c r="Q280" s="33">
        <v>3</v>
      </c>
      <c r="R280" s="33">
        <v>2</v>
      </c>
      <c r="S280" s="211" t="s">
        <v>1701</v>
      </c>
      <c r="T280" s="33" t="s">
        <v>1782</v>
      </c>
      <c r="V280" s="33">
        <v>3</v>
      </c>
      <c r="W280" s="33">
        <v>2</v>
      </c>
      <c r="X280" s="211" t="s">
        <v>1701</v>
      </c>
      <c r="Y280" s="33" t="s">
        <v>1782</v>
      </c>
    </row>
    <row r="281" spans="17:25">
      <c r="Q281" s="33">
        <v>3</v>
      </c>
      <c r="R281" s="33">
        <v>2</v>
      </c>
      <c r="S281" s="211" t="s">
        <v>1701</v>
      </c>
      <c r="T281" s="33" t="s">
        <v>1783</v>
      </c>
      <c r="V281" s="33">
        <v>3</v>
      </c>
      <c r="W281" s="33">
        <v>2</v>
      </c>
      <c r="X281" s="211" t="s">
        <v>1701</v>
      </c>
      <c r="Y281" s="33" t="s">
        <v>1783</v>
      </c>
    </row>
    <row r="282" spans="17:25">
      <c r="Q282" s="33">
        <v>3</v>
      </c>
      <c r="R282" s="33">
        <v>3</v>
      </c>
      <c r="S282" s="33" t="s">
        <v>1701</v>
      </c>
      <c r="T282" s="33">
        <v>0</v>
      </c>
      <c r="V282" s="33">
        <v>3</v>
      </c>
      <c r="W282" s="33">
        <v>3</v>
      </c>
      <c r="X282" s="33" t="s">
        <v>1701</v>
      </c>
      <c r="Y282" s="33">
        <v>0</v>
      </c>
    </row>
    <row r="283" spans="17:25">
      <c r="Q283" s="33">
        <v>3</v>
      </c>
      <c r="R283" s="33">
        <v>3</v>
      </c>
      <c r="S283" s="211">
        <v>9049306</v>
      </c>
      <c r="T283" s="33" t="s">
        <v>1777</v>
      </c>
      <c r="V283" s="33">
        <v>3</v>
      </c>
      <c r="W283" s="33">
        <v>3</v>
      </c>
      <c r="X283" s="211">
        <v>9049307</v>
      </c>
      <c r="Y283" s="33" t="s">
        <v>1777</v>
      </c>
    </row>
    <row r="284" spans="17:25">
      <c r="Q284" s="33">
        <v>3</v>
      </c>
      <c r="R284" s="33">
        <v>3</v>
      </c>
      <c r="S284" s="211">
        <v>9047647</v>
      </c>
      <c r="T284" s="33" t="s">
        <v>1778</v>
      </c>
      <c r="V284" s="33">
        <v>3</v>
      </c>
      <c r="W284" s="33">
        <v>3</v>
      </c>
      <c r="X284" s="211">
        <v>9047648</v>
      </c>
      <c r="Y284" s="33" t="s">
        <v>1778</v>
      </c>
    </row>
    <row r="285" spans="17:25">
      <c r="Q285" s="33">
        <v>3</v>
      </c>
      <c r="R285" s="33">
        <v>3</v>
      </c>
      <c r="S285" s="211">
        <v>9047662</v>
      </c>
      <c r="T285" s="33" t="s">
        <v>1779</v>
      </c>
      <c r="V285" s="33">
        <v>3</v>
      </c>
      <c r="W285" s="33">
        <v>3</v>
      </c>
      <c r="X285" s="211">
        <v>9047666</v>
      </c>
      <c r="Y285" s="33" t="s">
        <v>1779</v>
      </c>
    </row>
    <row r="286" spans="17:25">
      <c r="Q286" s="33">
        <v>3</v>
      </c>
      <c r="R286" s="33">
        <v>3</v>
      </c>
      <c r="S286" s="211">
        <v>9047735</v>
      </c>
      <c r="T286" s="33" t="s">
        <v>1780</v>
      </c>
      <c r="V286" s="33">
        <v>3</v>
      </c>
      <c r="W286" s="33">
        <v>3</v>
      </c>
      <c r="X286" s="211">
        <v>9047736</v>
      </c>
      <c r="Y286" s="33" t="s">
        <v>1780</v>
      </c>
    </row>
    <row r="287" spans="17:25">
      <c r="Q287" s="33">
        <v>3</v>
      </c>
      <c r="R287" s="33">
        <v>3</v>
      </c>
      <c r="S287" s="211">
        <v>9047751</v>
      </c>
      <c r="T287" s="33" t="s">
        <v>1781</v>
      </c>
      <c r="V287" s="33">
        <v>3</v>
      </c>
      <c r="W287" s="33">
        <v>3</v>
      </c>
      <c r="X287" s="211">
        <v>9047752</v>
      </c>
      <c r="Y287" s="33" t="s">
        <v>1781</v>
      </c>
    </row>
    <row r="288" spans="17:25">
      <c r="Q288" s="33">
        <v>3</v>
      </c>
      <c r="R288" s="33">
        <v>3</v>
      </c>
      <c r="S288" s="211">
        <v>9047770</v>
      </c>
      <c r="T288" s="33" t="s">
        <v>1782</v>
      </c>
      <c r="V288" s="33">
        <v>3</v>
      </c>
      <c r="W288" s="33">
        <v>3</v>
      </c>
      <c r="X288" s="211">
        <v>9047771</v>
      </c>
      <c r="Y288" s="33" t="s">
        <v>1782</v>
      </c>
    </row>
    <row r="289" spans="17:25">
      <c r="Q289" s="33">
        <v>3</v>
      </c>
      <c r="R289" s="33">
        <v>3</v>
      </c>
      <c r="S289" s="211">
        <v>9047774</v>
      </c>
      <c r="T289" s="33" t="s">
        <v>1783</v>
      </c>
      <c r="V289" s="33">
        <v>3</v>
      </c>
      <c r="W289" s="33">
        <v>3</v>
      </c>
      <c r="X289" s="211">
        <v>9047775</v>
      </c>
      <c r="Y289" s="33" t="s">
        <v>1783</v>
      </c>
    </row>
    <row r="290" spans="17:25">
      <c r="Q290" s="33">
        <v>3</v>
      </c>
      <c r="R290" s="33">
        <v>4</v>
      </c>
      <c r="S290" s="33" t="s">
        <v>1701</v>
      </c>
      <c r="T290" s="33">
        <v>0</v>
      </c>
      <c r="V290" s="33">
        <v>3</v>
      </c>
      <c r="W290" s="33">
        <v>4</v>
      </c>
      <c r="X290" s="33" t="s">
        <v>1701</v>
      </c>
      <c r="Y290" s="33">
        <v>0</v>
      </c>
    </row>
    <row r="291" spans="17:25">
      <c r="Q291" s="33">
        <v>3</v>
      </c>
      <c r="R291" s="33">
        <v>4</v>
      </c>
      <c r="S291" s="211">
        <v>9111359</v>
      </c>
      <c r="T291" s="33" t="s">
        <v>1777</v>
      </c>
      <c r="V291" s="33">
        <v>3</v>
      </c>
      <c r="W291" s="33">
        <v>4</v>
      </c>
      <c r="X291" s="211">
        <v>9111360</v>
      </c>
      <c r="Y291" s="33" t="s">
        <v>1777</v>
      </c>
    </row>
    <row r="292" spans="17:25">
      <c r="Q292" s="33">
        <v>3</v>
      </c>
      <c r="R292" s="33">
        <v>4</v>
      </c>
      <c r="S292" s="211">
        <v>9105123</v>
      </c>
      <c r="T292" s="33" t="s">
        <v>1778</v>
      </c>
      <c r="V292" s="33">
        <v>3</v>
      </c>
      <c r="W292" s="33">
        <v>4</v>
      </c>
      <c r="X292" s="211">
        <v>9105124</v>
      </c>
      <c r="Y292" s="33" t="s">
        <v>1778</v>
      </c>
    </row>
    <row r="293" spans="17:25">
      <c r="Q293" s="33">
        <v>3</v>
      </c>
      <c r="R293" s="33">
        <v>4</v>
      </c>
      <c r="S293" s="211">
        <v>9105929</v>
      </c>
      <c r="T293" s="33" t="s">
        <v>1779</v>
      </c>
      <c r="V293" s="33">
        <v>3</v>
      </c>
      <c r="W293" s="33">
        <v>4</v>
      </c>
      <c r="X293" s="211">
        <v>9105931</v>
      </c>
      <c r="Y293" s="33" t="s">
        <v>1779</v>
      </c>
    </row>
    <row r="294" spans="17:25">
      <c r="Q294" s="33">
        <v>3</v>
      </c>
      <c r="R294" s="33">
        <v>4</v>
      </c>
      <c r="S294" s="211">
        <v>9105121</v>
      </c>
      <c r="T294" s="33" t="s">
        <v>1780</v>
      </c>
      <c r="V294" s="33">
        <v>3</v>
      </c>
      <c r="W294" s="33">
        <v>4</v>
      </c>
      <c r="X294" s="211">
        <v>9105122</v>
      </c>
      <c r="Y294" s="33" t="s">
        <v>1780</v>
      </c>
    </row>
    <row r="295" spans="17:25">
      <c r="Q295" s="33">
        <v>3</v>
      </c>
      <c r="R295" s="33">
        <v>4</v>
      </c>
      <c r="S295" s="211">
        <v>9105907</v>
      </c>
      <c r="T295" s="33" t="s">
        <v>1781</v>
      </c>
      <c r="V295" s="33">
        <v>3</v>
      </c>
      <c r="W295" s="33">
        <v>4</v>
      </c>
      <c r="X295" s="211">
        <v>9105908</v>
      </c>
      <c r="Y295" s="33" t="s">
        <v>1781</v>
      </c>
    </row>
    <row r="296" spans="17:25">
      <c r="Q296" s="33">
        <v>3</v>
      </c>
      <c r="R296" s="33">
        <v>4</v>
      </c>
      <c r="S296" s="211">
        <v>9105118</v>
      </c>
      <c r="T296" s="33" t="s">
        <v>1782</v>
      </c>
      <c r="V296" s="33">
        <v>3</v>
      </c>
      <c r="W296" s="33">
        <v>4</v>
      </c>
      <c r="X296" s="211">
        <v>9105119</v>
      </c>
      <c r="Y296" s="33" t="s">
        <v>1782</v>
      </c>
    </row>
    <row r="297" spans="17:25">
      <c r="Q297" s="33">
        <v>3</v>
      </c>
      <c r="R297" s="33">
        <v>4</v>
      </c>
      <c r="S297" s="211">
        <v>9111355</v>
      </c>
      <c r="T297" s="33" t="s">
        <v>1783</v>
      </c>
      <c r="V297" s="33">
        <v>3</v>
      </c>
      <c r="W297" s="33">
        <v>4</v>
      </c>
      <c r="X297" s="211">
        <v>9111356</v>
      </c>
      <c r="Y297" s="33" t="s">
        <v>1783</v>
      </c>
    </row>
    <row r="301" spans="17:25">
      <c r="Q301" s="33" t="s">
        <v>1841</v>
      </c>
      <c r="R301" s="33" t="s">
        <v>23</v>
      </c>
      <c r="S301" s="33" t="s">
        <v>25</v>
      </c>
      <c r="T301" s="33" t="s">
        <v>1759</v>
      </c>
    </row>
    <row r="302" spans="17:25">
      <c r="Q302" s="33">
        <v>1</v>
      </c>
      <c r="R302" s="33">
        <v>1</v>
      </c>
      <c r="S302" s="33">
        <v>0</v>
      </c>
      <c r="T302" s="33">
        <v>1</v>
      </c>
    </row>
    <row r="303" spans="17:25">
      <c r="Q303" s="33">
        <v>1</v>
      </c>
      <c r="R303" s="33">
        <v>1</v>
      </c>
      <c r="S303" s="33">
        <v>0</v>
      </c>
      <c r="T303" s="33">
        <v>2</v>
      </c>
    </row>
    <row r="304" spans="17:25">
      <c r="Q304" s="33">
        <v>1</v>
      </c>
      <c r="R304" s="33">
        <v>1</v>
      </c>
      <c r="S304" s="33">
        <v>0</v>
      </c>
      <c r="T304" s="33">
        <v>3</v>
      </c>
    </row>
    <row r="305" spans="17:20">
      <c r="Q305" s="33">
        <v>1</v>
      </c>
      <c r="R305" s="33">
        <v>1</v>
      </c>
      <c r="S305" s="33">
        <v>0</v>
      </c>
      <c r="T305" s="33">
        <v>4</v>
      </c>
    </row>
    <row r="306" spans="17:20">
      <c r="Q306" s="33">
        <v>1</v>
      </c>
      <c r="R306" s="33">
        <v>2</v>
      </c>
      <c r="S306" s="33">
        <v>0</v>
      </c>
      <c r="T306" s="33">
        <v>1</v>
      </c>
    </row>
    <row r="307" spans="17:20">
      <c r="Q307" s="33">
        <v>1</v>
      </c>
      <c r="R307" s="33">
        <v>2</v>
      </c>
      <c r="S307" s="33">
        <v>0</v>
      </c>
      <c r="T307" s="33">
        <v>2</v>
      </c>
    </row>
    <row r="308" spans="17:20">
      <c r="Q308" s="33">
        <v>1</v>
      </c>
      <c r="R308" s="33">
        <v>2</v>
      </c>
      <c r="S308" s="33">
        <v>0</v>
      </c>
      <c r="T308" s="33">
        <v>3</v>
      </c>
    </row>
    <row r="309" spans="17:20">
      <c r="Q309" s="33">
        <v>1</v>
      </c>
      <c r="R309" s="33">
        <v>2</v>
      </c>
      <c r="S309" s="33">
        <v>0</v>
      </c>
      <c r="T309" s="33">
        <v>4</v>
      </c>
    </row>
    <row r="310" spans="17:20">
      <c r="Q310" s="33">
        <v>1</v>
      </c>
      <c r="R310" s="33">
        <v>3</v>
      </c>
      <c r="S310" s="33">
        <v>0</v>
      </c>
      <c r="T310" s="33">
        <v>1</v>
      </c>
    </row>
    <row r="311" spans="17:20">
      <c r="Q311" s="33">
        <v>1</v>
      </c>
      <c r="R311" s="33">
        <v>3</v>
      </c>
      <c r="S311" s="33">
        <v>0</v>
      </c>
      <c r="T311" s="33">
        <v>2</v>
      </c>
    </row>
    <row r="312" spans="17:20">
      <c r="Q312" s="33">
        <v>1</v>
      </c>
      <c r="R312" s="33">
        <v>3</v>
      </c>
      <c r="S312" s="33">
        <v>0</v>
      </c>
      <c r="T312" s="33">
        <v>3</v>
      </c>
    </row>
    <row r="313" spans="17:20">
      <c r="Q313" s="33">
        <v>1</v>
      </c>
      <c r="R313" s="33">
        <v>3</v>
      </c>
      <c r="S313" s="33">
        <v>0</v>
      </c>
      <c r="T313" s="33">
        <v>4</v>
      </c>
    </row>
    <row r="314" spans="17:20">
      <c r="Q314" s="33">
        <v>2</v>
      </c>
      <c r="R314" s="33">
        <v>1</v>
      </c>
      <c r="S314" s="33">
        <v>0</v>
      </c>
      <c r="T314" s="33">
        <v>1</v>
      </c>
    </row>
    <row r="315" spans="17:20">
      <c r="Q315" s="33">
        <v>2</v>
      </c>
      <c r="R315" s="33">
        <v>1</v>
      </c>
      <c r="S315" s="33">
        <v>0</v>
      </c>
      <c r="T315" s="33">
        <v>2</v>
      </c>
    </row>
    <row r="316" spans="17:20">
      <c r="Q316" s="33">
        <v>2</v>
      </c>
      <c r="R316" s="33">
        <v>1</v>
      </c>
      <c r="S316" s="33">
        <v>0</v>
      </c>
      <c r="T316" s="33">
        <v>3</v>
      </c>
    </row>
    <row r="317" spans="17:20">
      <c r="Q317" s="33">
        <v>2</v>
      </c>
      <c r="R317" s="33">
        <v>1</v>
      </c>
      <c r="S317" s="33">
        <v>0</v>
      </c>
      <c r="T317" s="33">
        <v>4</v>
      </c>
    </row>
    <row r="318" spans="17:20">
      <c r="Q318" s="33">
        <v>2</v>
      </c>
      <c r="R318" s="33">
        <v>2</v>
      </c>
      <c r="S318" s="33">
        <v>0</v>
      </c>
      <c r="T318" s="33">
        <v>1</v>
      </c>
    </row>
    <row r="319" spans="17:20">
      <c r="Q319" s="33">
        <v>2</v>
      </c>
      <c r="R319" s="33">
        <v>2</v>
      </c>
      <c r="S319" s="33">
        <v>45</v>
      </c>
      <c r="T319" s="33">
        <v>2</v>
      </c>
    </row>
    <row r="320" spans="17:20">
      <c r="Q320" s="33">
        <v>2</v>
      </c>
      <c r="R320" s="33">
        <v>2</v>
      </c>
      <c r="S320" s="33">
        <v>68</v>
      </c>
      <c r="T320" s="33">
        <v>3</v>
      </c>
    </row>
    <row r="321" spans="17:20">
      <c r="Q321" s="33">
        <v>2</v>
      </c>
      <c r="R321" s="33">
        <v>2</v>
      </c>
      <c r="S321" s="33">
        <v>45</v>
      </c>
      <c r="T321" s="33">
        <v>4</v>
      </c>
    </row>
    <row r="322" spans="17:20">
      <c r="Q322" s="33">
        <v>2</v>
      </c>
      <c r="R322" s="33">
        <v>3</v>
      </c>
      <c r="S322" s="33">
        <v>45</v>
      </c>
      <c r="T322" s="33">
        <v>1</v>
      </c>
    </row>
    <row r="323" spans="17:20">
      <c r="Q323" s="33">
        <v>2</v>
      </c>
      <c r="R323" s="33">
        <v>3</v>
      </c>
      <c r="S323" s="33">
        <v>45</v>
      </c>
      <c r="T323" s="33">
        <v>2</v>
      </c>
    </row>
    <row r="324" spans="17:20">
      <c r="Q324" s="33">
        <v>2</v>
      </c>
      <c r="R324" s="33">
        <v>3</v>
      </c>
      <c r="S324" s="33">
        <v>45</v>
      </c>
      <c r="T324" s="33">
        <v>3</v>
      </c>
    </row>
    <row r="325" spans="17:20">
      <c r="Q325" s="33">
        <v>2</v>
      </c>
      <c r="R325" s="33">
        <v>3</v>
      </c>
      <c r="S325" s="33">
        <v>45</v>
      </c>
      <c r="T325" s="33">
        <v>4</v>
      </c>
    </row>
    <row r="326" spans="17:20">
      <c r="Q326" s="33">
        <v>3</v>
      </c>
      <c r="R326" s="33">
        <v>1</v>
      </c>
      <c r="S326" s="33">
        <v>0</v>
      </c>
      <c r="T326" s="33">
        <v>1</v>
      </c>
    </row>
    <row r="327" spans="17:20">
      <c r="Q327" s="33">
        <v>3</v>
      </c>
      <c r="R327" s="33">
        <v>1</v>
      </c>
      <c r="S327" s="33">
        <v>0</v>
      </c>
      <c r="T327" s="33">
        <v>2</v>
      </c>
    </row>
    <row r="328" spans="17:20">
      <c r="Q328" s="33">
        <v>3</v>
      </c>
      <c r="R328" s="33">
        <v>1</v>
      </c>
      <c r="S328" s="33">
        <v>0</v>
      </c>
      <c r="T328" s="33">
        <v>3</v>
      </c>
    </row>
    <row r="329" spans="17:20">
      <c r="Q329" s="33">
        <v>3</v>
      </c>
      <c r="R329" s="33">
        <v>1</v>
      </c>
      <c r="S329" s="33">
        <v>0</v>
      </c>
      <c r="T329" s="33">
        <v>4</v>
      </c>
    </row>
    <row r="330" spans="17:20">
      <c r="Q330" s="33">
        <v>3</v>
      </c>
      <c r="R330" s="33">
        <v>2</v>
      </c>
      <c r="S330" s="33">
        <v>0</v>
      </c>
      <c r="T330" s="33">
        <v>1</v>
      </c>
    </row>
    <row r="331" spans="17:20">
      <c r="Q331" s="33">
        <v>3</v>
      </c>
      <c r="R331" s="33">
        <v>2</v>
      </c>
      <c r="S331" s="33">
        <v>0</v>
      </c>
      <c r="T331" s="33">
        <v>2</v>
      </c>
    </row>
    <row r="332" spans="17:20">
      <c r="Q332" s="33">
        <v>3</v>
      </c>
      <c r="R332" s="33">
        <v>2</v>
      </c>
      <c r="S332" s="33">
        <v>0</v>
      </c>
      <c r="T332" s="33">
        <v>3</v>
      </c>
    </row>
    <row r="333" spans="17:20">
      <c r="Q333" s="33">
        <v>3</v>
      </c>
      <c r="R333" s="33">
        <v>2</v>
      </c>
      <c r="S333" s="33">
        <v>0</v>
      </c>
      <c r="T333" s="33">
        <v>4</v>
      </c>
    </row>
    <row r="334" spans="17:20">
      <c r="Q334" s="33">
        <v>3</v>
      </c>
      <c r="R334" s="33">
        <v>3</v>
      </c>
      <c r="S334" s="33">
        <v>0</v>
      </c>
      <c r="T334" s="33">
        <v>1</v>
      </c>
    </row>
    <row r="335" spans="17:20">
      <c r="Q335" s="33">
        <v>3</v>
      </c>
      <c r="R335" s="33">
        <v>3</v>
      </c>
      <c r="S335" s="33">
        <v>0</v>
      </c>
      <c r="T335" s="33">
        <v>2</v>
      </c>
    </row>
    <row r="336" spans="17:20">
      <c r="Q336" s="33">
        <v>3</v>
      </c>
      <c r="R336" s="33">
        <v>3</v>
      </c>
      <c r="S336" s="33">
        <v>0</v>
      </c>
      <c r="T336" s="33">
        <v>3</v>
      </c>
    </row>
    <row r="337" spans="17:20">
      <c r="Q337" s="33">
        <v>3</v>
      </c>
      <c r="R337" s="33">
        <v>3</v>
      </c>
      <c r="S337" s="33">
        <v>0</v>
      </c>
      <c r="T337" s="33">
        <v>4</v>
      </c>
    </row>
  </sheetData>
  <sheetProtection algorithmName="SHA-512" hashValue="rho6g0oCgF8llhVfUmkaVANgJ/ZSa/+hXyGjZOrWuPHjmGHuIlBkOiz/bkUgrT2z6LoYnJIZqRDyuOXIE9IPlQ==" saltValue="olSHrt0h9GKnZQpRLK3w7w==" spinCount="100000" sheet="1" objects="1" scenarios="1"/>
  <mergeCells count="78">
    <mergeCell ref="B9:F9"/>
    <mergeCell ref="I9:M9"/>
    <mergeCell ref="C1:D1"/>
    <mergeCell ref="B2:F2"/>
    <mergeCell ref="I2:M2"/>
    <mergeCell ref="C3:F3"/>
    <mergeCell ref="I3:M3"/>
    <mergeCell ref="I4:M4"/>
    <mergeCell ref="C5:F5"/>
    <mergeCell ref="I5:M5"/>
    <mergeCell ref="I6:M6"/>
    <mergeCell ref="I7:M7"/>
    <mergeCell ref="I8:M8"/>
    <mergeCell ref="D26:F26"/>
    <mergeCell ref="D19:F19"/>
    <mergeCell ref="I19:M19"/>
    <mergeCell ref="I10:M10"/>
    <mergeCell ref="I11:M11"/>
    <mergeCell ref="I12:M12"/>
    <mergeCell ref="I13:M13"/>
    <mergeCell ref="I14:M14"/>
    <mergeCell ref="I15:M15"/>
    <mergeCell ref="I17:M17"/>
    <mergeCell ref="B18:F18"/>
    <mergeCell ref="I18:M18"/>
    <mergeCell ref="C42:F42"/>
    <mergeCell ref="C44:D44"/>
    <mergeCell ref="AA18:AB18"/>
    <mergeCell ref="B28:F28"/>
    <mergeCell ref="AA28:AB28"/>
    <mergeCell ref="U28:W28"/>
    <mergeCell ref="D20:F20"/>
    <mergeCell ref="I20:M20"/>
    <mergeCell ref="D21:F21"/>
    <mergeCell ref="H21:L21"/>
    <mergeCell ref="N21:O21"/>
    <mergeCell ref="D22:F22"/>
    <mergeCell ref="D23:F23"/>
    <mergeCell ref="AA23:AB23"/>
    <mergeCell ref="D24:F24"/>
    <mergeCell ref="D25:F25"/>
    <mergeCell ref="B39:D39"/>
    <mergeCell ref="E39:F39"/>
    <mergeCell ref="U41:W41"/>
    <mergeCell ref="B40:C40"/>
    <mergeCell ref="E40:F40"/>
    <mergeCell ref="B41:F41"/>
    <mergeCell ref="AA33:AB33"/>
    <mergeCell ref="B36:F36"/>
    <mergeCell ref="AA38:AB38"/>
    <mergeCell ref="E37:F37"/>
    <mergeCell ref="E38:F38"/>
    <mergeCell ref="Q77:S77"/>
    <mergeCell ref="Q81:T81"/>
    <mergeCell ref="V81:Y81"/>
    <mergeCell ref="U153:X153"/>
    <mergeCell ref="B45:F45"/>
    <mergeCell ref="B47:F47"/>
    <mergeCell ref="U49:W49"/>
    <mergeCell ref="C48:F48"/>
    <mergeCell ref="B49:D49"/>
    <mergeCell ref="U56:W56"/>
    <mergeCell ref="N16:O16"/>
    <mergeCell ref="H16:M16"/>
    <mergeCell ref="Q186:S186"/>
    <mergeCell ref="U186:W186"/>
    <mergeCell ref="Q200:T200"/>
    <mergeCell ref="V200:Y200"/>
    <mergeCell ref="Q166:S166"/>
    <mergeCell ref="U166:W166"/>
    <mergeCell ref="Q175:S175"/>
    <mergeCell ref="Q176:S176"/>
    <mergeCell ref="U176:W176"/>
    <mergeCell ref="Q185:S185"/>
    <mergeCell ref="Q165:S165"/>
    <mergeCell ref="U165:W165"/>
    <mergeCell ref="Q61:T61"/>
    <mergeCell ref="U72:X72"/>
  </mergeCells>
  <conditionalFormatting sqref="F10:F17 F44">
    <cfRule type="containsBlanks" dxfId="222" priority="17">
      <formula>LEN(TRIM(F10))=0</formula>
    </cfRule>
  </conditionalFormatting>
  <conditionalFormatting sqref="E10:E17">
    <cfRule type="cellIs" dxfId="221" priority="15" operator="greaterThan">
      <formula>0</formula>
    </cfRule>
    <cfRule type="cellIs" dxfId="220" priority="16" operator="equal">
      <formula>0</formula>
    </cfRule>
  </conditionalFormatting>
  <conditionalFormatting sqref="D40">
    <cfRule type="cellIs" dxfId="219" priority="18" operator="notBetween">
      <formula>$T$23</formula>
      <formula>$T$26</formula>
    </cfRule>
  </conditionalFormatting>
  <conditionalFormatting sqref="E44">
    <cfRule type="cellIs" dxfId="218" priority="13" operator="greaterThan">
      <formula>$F$42</formula>
    </cfRule>
    <cfRule type="cellIs" dxfId="217" priority="14" operator="equal">
      <formula>0</formula>
    </cfRule>
  </conditionalFormatting>
  <conditionalFormatting sqref="E49">
    <cfRule type="cellIs" dxfId="216" priority="11" operator="equal">
      <formula>0</formula>
    </cfRule>
    <cfRule type="cellIs" priority="12" operator="greaterThan">
      <formula>$F$47</formula>
    </cfRule>
  </conditionalFormatting>
  <conditionalFormatting sqref="F49">
    <cfRule type="containsBlanks" dxfId="215" priority="10">
      <formula>LEN(TRIM(F49))=0</formula>
    </cfRule>
  </conditionalFormatting>
  <conditionalFormatting sqref="H8">
    <cfRule type="expression" dxfId="214" priority="9">
      <formula>AND($C$20&gt;2500, $Q$28=2, $F$17&gt;0)</formula>
    </cfRule>
  </conditionalFormatting>
  <conditionalFormatting sqref="H9">
    <cfRule type="expression" dxfId="213" priority="8">
      <formula>AND($C$20&gt;2500, $Q$28=2, $F$17&gt;0)</formula>
    </cfRule>
  </conditionalFormatting>
  <conditionalFormatting sqref="I8:O8">
    <cfRule type="expression" dxfId="212" priority="7">
      <formula>AND($C$20&gt;2500, $Q$28=2, $F$17&gt;0)</formula>
    </cfRule>
  </conditionalFormatting>
  <conditionalFormatting sqref="I9">
    <cfRule type="expression" dxfId="211" priority="6">
      <formula>AND($C$20&gt;2500, $Q$28=2, $F$17&gt;0)</formula>
    </cfRule>
  </conditionalFormatting>
  <conditionalFormatting sqref="N8">
    <cfRule type="expression" dxfId="210" priority="5">
      <formula>AND($C$20&gt;2500, $Q$28=2, $F$17&gt;0)</formula>
    </cfRule>
  </conditionalFormatting>
  <conditionalFormatting sqref="O8">
    <cfRule type="expression" dxfId="209" priority="4">
      <formula>AND($C$20&gt;2500, $Q$28=2, $F$17&gt;0)</formula>
    </cfRule>
  </conditionalFormatting>
  <conditionalFormatting sqref="N9">
    <cfRule type="expression" dxfId="208" priority="3">
      <formula>AND($C$20&gt;2500, $Q$28=2, $F$17&gt;0)</formula>
    </cfRule>
  </conditionalFormatting>
  <conditionalFormatting sqref="O9">
    <cfRule type="expression" dxfId="207" priority="2">
      <formula>AND($C$20&gt;2500, $Q$28=2, $F$17&gt;0)</formula>
    </cfRule>
  </conditionalFormatting>
  <conditionalFormatting sqref="H21:L21">
    <cfRule type="expression" dxfId="206" priority="1">
      <formula>AND($C$20&gt;2500, $Q$28=2, $F$17&gt;0)</formula>
    </cfRule>
  </conditionalFormatting>
  <dataValidations count="10">
    <dataValidation type="whole" allowBlank="1" showInputMessage="1" showErrorMessage="1" errorTitle="Внимание!" error="Максимальная толщина корпуса 22 мм" sqref="F10" xr:uid="{E26D294E-8779-4827-ADFE-719036ED325D}">
      <formula1>0</formula1>
      <formula2>25</formula2>
    </dataValidation>
    <dataValidation type="whole" allowBlank="1" showInputMessage="1" showErrorMessage="1" errorTitle="Внимание!" error="Максимальное наложение 17 мм" sqref="F15" xr:uid="{245B2F3C-CCAD-4106-9FA0-6F9FAB845AA1}">
      <formula1>0</formula1>
      <formula2>25</formula2>
    </dataValidation>
    <dataValidation type="whole" errorStyle="warning" allowBlank="1" showInputMessage="1" showErrorMessage="1" errorTitle="Внимание!" error="Рекомендованая высота 2300 мм" sqref="G15 H22:O22" xr:uid="{C88E91DF-B9E9-4D59-8E37-9FEDC3D0E0B0}">
      <formula1>0</formula1>
      <formula2>2300</formula2>
    </dataValidation>
    <dataValidation type="whole" allowBlank="1" showInputMessage="1" showErrorMessage="1" errorTitle="Внимание!" error="Максимальная ширина шкафа 2500 мм" sqref="G16 H23:O23" xr:uid="{287969EA-AC48-40A7-B9B5-AA5FA358FC49}">
      <formula1>0</formula1>
      <formula2>2500</formula2>
    </dataValidation>
    <dataValidation type="whole" errorStyle="warning" allowBlank="1" showInputMessage="1" showErrorMessage="1" errorTitle="Внимание!" error="Толщина дверей не должна превышать 19 мм" sqref="G14" xr:uid="{1E914C4B-7463-4620-8B2B-CBCDF80B441F}">
      <formula1>0</formula1>
      <formula2>19</formula2>
    </dataValidation>
    <dataValidation errorStyle="warning" allowBlank="1" showInputMessage="1" showErrorMessage="1" errorTitle="Внимание!" error="Толщина дверей не должна превышать 19 мм" sqref="H21 M21:O21" xr:uid="{ED657731-E905-4497-9138-C5E175517403}"/>
    <dataValidation type="whole" allowBlank="1" showInputMessage="1" showErrorMessage="1" errorTitle="Внимание!" error="Минимальная ширина шкафа 1100 мм_x000a_Максимальная ширина шкафа 4000 мм_x000a_" sqref="F13" xr:uid="{E74C7454-4821-4776-89A6-EF13984D0757}">
      <formula1>1100</formula1>
      <formula2>4000</formula2>
    </dataValidation>
    <dataValidation type="whole" errorStyle="warning" allowBlank="1" showInputMessage="1" showErrorMessage="1" errorTitle="Внимание!" error="Рекомендованая высота 2600 мм" sqref="F12" xr:uid="{8DB6CFF9-C842-46DE-B1EF-62B47889B2E0}">
      <formula1>300</formula1>
      <formula2>2600</formula2>
    </dataValidation>
    <dataValidation type="whole" allowBlank="1" showInputMessage="1" showErrorMessage="1" errorTitle="Внимание!" error="Толщина дверей не должна быть меньше 10 мм и не должна превышать 30 мм" sqref="F11" xr:uid="{8023180A-E4DA-4683-98A4-DC428C471192}">
      <formula1>10</formula1>
      <formula2>30</formula2>
    </dataValidation>
    <dataValidation type="whole" allowBlank="1" showInputMessage="1" showErrorMessage="1" errorTitle="Внимание!" error="Минимальная высота цоколя 60 мм" sqref="F17" xr:uid="{A4497437-1AA5-42DB-A8C7-496742FFBBCE}">
      <formula1>60</formula1>
      <formula2>2000</formula2>
    </dataValidation>
  </dataValidations>
  <hyperlinks>
    <hyperlink ref="B45:F45" location="Quadro!A1" display="Помощь в расчете ящика" xr:uid="{9D2DACFF-9AE1-45B9-AF92-021B519E119D}"/>
  </hyperlinks>
  <pageMargins left="0.7" right="0.7" top="0.75" bottom="0.75" header="0.3" footer="0.3"/>
  <pageSetup paperSize="9" orientation="portrait" horizontalDpi="180" verticalDpi="180" r:id="rId1"/>
  <ignoredErrors>
    <ignoredError sqref="H4" formulaRange="1"/>
  </ignoredError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1505" r:id="rId4" name="Drop Down 1">
              <controlPr defaultSize="0" autoLine="0" autoPict="0">
                <anchor moveWithCells="1">
                  <from>
                    <xdr:col>1</xdr:col>
                    <xdr:colOff>3714750</xdr:colOff>
                    <xdr:row>1</xdr:row>
                    <xdr:rowOff>196850</xdr:rowOff>
                  </from>
                  <to>
                    <xdr:col>6</xdr:col>
                    <xdr:colOff>19050</xdr:colOff>
                    <xdr:row>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06" r:id="rId5" name="Drop Down 2">
              <controlPr defaultSize="0" autoLine="0" autoPict="0">
                <anchor moveWithCells="1">
                  <from>
                    <xdr:col>1</xdr:col>
                    <xdr:colOff>3714750</xdr:colOff>
                    <xdr:row>3</xdr:row>
                    <xdr:rowOff>6350</xdr:rowOff>
                  </from>
                  <to>
                    <xdr:col>6</xdr:col>
                    <xdr:colOff>6350</xdr:colOff>
                    <xdr:row>4</xdr:row>
                    <xdr:rowOff>6350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07" r:id="rId6" name="Drop Down 3">
              <controlPr defaultSize="0" autoLine="0" autoPict="0">
                <anchor moveWithCells="1">
                  <from>
                    <xdr:col>1</xdr:col>
                    <xdr:colOff>3714750</xdr:colOff>
                    <xdr:row>4</xdr:row>
                    <xdr:rowOff>6350</xdr:rowOff>
                  </from>
                  <to>
                    <xdr:col>6</xdr:col>
                    <xdr:colOff>6350</xdr:colOff>
                    <xdr:row>5</xdr:row>
                    <xdr:rowOff>6350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08" r:id="rId7" name="Drop Down 4">
              <controlPr defaultSize="0" autoLine="0" autoPict="0">
                <anchor moveWithCells="1">
                  <from>
                    <xdr:col>1</xdr:col>
                    <xdr:colOff>3714750</xdr:colOff>
                    <xdr:row>4</xdr:row>
                    <xdr:rowOff>254000</xdr:rowOff>
                  </from>
                  <to>
                    <xdr:col>6</xdr:col>
                    <xdr:colOff>6350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09" r:id="rId8" name="Drop Down 5">
              <controlPr defaultSize="0" autoLine="0" autoPict="0">
                <anchor moveWithCells="1">
                  <from>
                    <xdr:col>2</xdr:col>
                    <xdr:colOff>0</xdr:colOff>
                    <xdr:row>6</xdr:row>
                    <xdr:rowOff>0</xdr:rowOff>
                  </from>
                  <to>
                    <xdr:col>6</xdr:col>
                    <xdr:colOff>19050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11" r:id="rId9" name="Drop Down 7">
              <controlPr defaultSize="0" autoLine="0" autoPict="0">
                <anchor>
                  <from>
                    <xdr:col>1</xdr:col>
                    <xdr:colOff>3708400</xdr:colOff>
                    <xdr:row>40</xdr:row>
                    <xdr:rowOff>247650</xdr:rowOff>
                  </from>
                  <to>
                    <xdr:col>5</xdr:col>
                    <xdr:colOff>895350</xdr:colOff>
                    <xdr:row>41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12" r:id="rId10" name="Drop Down 8">
              <controlPr defaultSize="0" autoLine="0" autoPict="0">
                <anchor>
                  <from>
                    <xdr:col>1</xdr:col>
                    <xdr:colOff>3708400</xdr:colOff>
                    <xdr:row>41</xdr:row>
                    <xdr:rowOff>247650</xdr:rowOff>
                  </from>
                  <to>
                    <xdr:col>5</xdr:col>
                    <xdr:colOff>895350</xdr:colOff>
                    <xdr:row>42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13" r:id="rId11" name="Drop Down 9">
              <controlPr defaultSize="0" autoLine="0" autoPict="0">
                <anchor>
                  <from>
                    <xdr:col>1</xdr:col>
                    <xdr:colOff>3708400</xdr:colOff>
                    <xdr:row>46</xdr:row>
                    <xdr:rowOff>234950</xdr:rowOff>
                  </from>
                  <to>
                    <xdr:col>6</xdr:col>
                    <xdr:colOff>6350</xdr:colOff>
                    <xdr:row>47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14" r:id="rId12" name="Drop Down 10">
              <controlPr defaultSize="0" autoLine="0" autoPict="0">
                <anchor moveWithCells="1">
                  <from>
                    <xdr:col>2</xdr:col>
                    <xdr:colOff>0</xdr:colOff>
                    <xdr:row>7</xdr:row>
                    <xdr:rowOff>0</xdr:rowOff>
                  </from>
                  <to>
                    <xdr:col>6</xdr:col>
                    <xdr:colOff>19050</xdr:colOff>
                    <xdr:row>8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3684A6-554A-4563-88B7-8AC89CE025EB}">
  <sheetPr codeName="Лист14">
    <tabColor theme="9"/>
  </sheetPr>
  <dimension ref="B1:BL133"/>
  <sheetViews>
    <sheetView showRowColHeaders="0" zoomScale="70" zoomScaleNormal="70" workbookViewId="0">
      <selection activeCell="P13" sqref="P13"/>
    </sheetView>
  </sheetViews>
  <sheetFormatPr defaultColWidth="9.1796875" defaultRowHeight="14.5"/>
  <cols>
    <col min="1" max="1" width="1.1796875" style="1" customWidth="1"/>
    <col min="2" max="2" width="53.1796875" style="1" customWidth="1"/>
    <col min="3" max="3" width="14.1796875" style="1" customWidth="1"/>
    <col min="4" max="4" width="11.54296875" style="1" bestFit="1" customWidth="1"/>
    <col min="5" max="5" width="1.1796875" style="1" customWidth="1"/>
    <col min="6" max="6" width="13" style="1" customWidth="1"/>
    <col min="7" max="7" width="1.54296875" style="1" customWidth="1"/>
    <col min="8" max="8" width="24.453125" style="1" customWidth="1"/>
    <col min="9" max="12" width="12.81640625" style="1" customWidth="1"/>
    <col min="13" max="13" width="47.81640625" style="1" customWidth="1"/>
    <col min="14" max="14" width="6.81640625" style="1" customWidth="1"/>
    <col min="15" max="15" width="12.81640625" style="1" customWidth="1"/>
    <col min="16" max="16" width="9.1796875" style="77" customWidth="1"/>
    <col min="17" max="17" width="33.7265625" style="1" hidden="1" customWidth="1"/>
    <col min="18" max="18" width="6" style="1" hidden="1" customWidth="1"/>
    <col min="19" max="19" width="25.08984375" style="1" hidden="1" customWidth="1"/>
    <col min="20" max="20" width="13" style="1" hidden="1" customWidth="1"/>
    <col min="21" max="21" width="12.26953125" style="1" hidden="1" customWidth="1"/>
    <col min="22" max="22" width="11.36328125" style="1" hidden="1" customWidth="1"/>
    <col min="23" max="29" width="9.1796875" style="1" hidden="1" customWidth="1"/>
    <col min="30" max="30" width="14.90625" style="1" hidden="1" customWidth="1"/>
    <col min="31" max="47" width="9.1796875" style="1" hidden="1" customWidth="1"/>
    <col min="48" max="48" width="16.6328125" style="1" hidden="1" customWidth="1"/>
    <col min="49" max="49" width="15.453125" style="1" hidden="1" customWidth="1"/>
    <col min="50" max="50" width="16.54296875" style="1" hidden="1" customWidth="1"/>
    <col min="51" max="51" width="9.1796875" style="1" hidden="1" customWidth="1"/>
    <col min="52" max="52" width="16.90625" style="1" hidden="1" customWidth="1"/>
    <col min="53" max="53" width="9.1796875" style="1" hidden="1" customWidth="1"/>
    <col min="54" max="54" width="14.1796875" style="1" hidden="1" customWidth="1"/>
    <col min="55" max="64" width="9.1796875" style="1" hidden="1" customWidth="1"/>
    <col min="65" max="16384" width="9.1796875" style="1"/>
  </cols>
  <sheetData>
    <row r="1" spans="2:55" ht="69" customHeight="1">
      <c r="B1" s="25"/>
      <c r="C1" s="378"/>
      <c r="D1" s="378"/>
      <c r="AB1" s="1" t="s">
        <v>3749</v>
      </c>
      <c r="AC1" s="1" t="s">
        <v>3752</v>
      </c>
      <c r="AG1" s="1" t="s">
        <v>3749</v>
      </c>
      <c r="AH1" s="1" t="s">
        <v>3753</v>
      </c>
      <c r="AL1" s="1" t="s">
        <v>3749</v>
      </c>
      <c r="AM1" s="1" t="s">
        <v>3752</v>
      </c>
      <c r="AQ1" s="1" t="s">
        <v>3749</v>
      </c>
      <c r="AR1" s="1" t="s">
        <v>3753</v>
      </c>
    </row>
    <row r="2" spans="2:55" ht="16.5" customHeight="1">
      <c r="B2" s="360" t="s">
        <v>3713</v>
      </c>
      <c r="C2" s="361"/>
      <c r="D2" s="361"/>
      <c r="E2" s="361"/>
      <c r="F2" s="362"/>
      <c r="G2" s="8"/>
      <c r="H2" s="302" t="s">
        <v>1705</v>
      </c>
      <c r="I2" s="348" t="s">
        <v>1706</v>
      </c>
      <c r="J2" s="348"/>
      <c r="K2" s="348"/>
      <c r="L2" s="348"/>
      <c r="M2" s="348"/>
      <c r="N2" s="302" t="s">
        <v>1707</v>
      </c>
      <c r="O2" s="303"/>
      <c r="Q2" s="33" t="s">
        <v>3714</v>
      </c>
      <c r="S2" s="2" t="s">
        <v>33</v>
      </c>
      <c r="T2" s="2">
        <v>2600</v>
      </c>
      <c r="AB2" s="2"/>
      <c r="AC2" s="2">
        <v>4</v>
      </c>
      <c r="AD2" s="2">
        <v>10</v>
      </c>
      <c r="AE2" s="2">
        <v>15</v>
      </c>
      <c r="AG2" s="2"/>
      <c r="AH2" s="2">
        <v>4</v>
      </c>
      <c r="AI2" s="2">
        <v>10</v>
      </c>
      <c r="AJ2" s="2">
        <v>15</v>
      </c>
      <c r="AL2" s="2"/>
      <c r="AM2" s="2">
        <v>4</v>
      </c>
      <c r="AN2" s="2">
        <v>10</v>
      </c>
      <c r="AO2" s="2">
        <v>15</v>
      </c>
      <c r="AQ2" s="2"/>
      <c r="AR2" s="2">
        <v>4</v>
      </c>
      <c r="AS2" s="2">
        <v>10</v>
      </c>
      <c r="AT2" s="2">
        <v>15</v>
      </c>
      <c r="AV2" s="100"/>
      <c r="AW2" s="217"/>
      <c r="AX2" s="211"/>
      <c r="AZ2" s="2">
        <v>1</v>
      </c>
      <c r="BA2" s="2" t="s">
        <v>1701</v>
      </c>
      <c r="BB2" s="2"/>
      <c r="BC2" s="2"/>
    </row>
    <row r="3" spans="2:55" ht="20" customHeight="1">
      <c r="B3" s="39" t="s">
        <v>0</v>
      </c>
      <c r="C3" s="363"/>
      <c r="D3" s="364"/>
      <c r="E3" s="364"/>
      <c r="F3" s="365"/>
      <c r="G3" s="8"/>
      <c r="H3" s="304">
        <f>IF(C24&gt;1200,T30,T29)</f>
        <v>9239311</v>
      </c>
      <c r="I3" s="366" t="str">
        <f>VLOOKUP(H3,Цены!$A:$B,2,0)</f>
        <v>КОМПЛЕКТ ПРОФИЛЕЙ WINGLINE L, L1200, С ПЕРФОРАЦИЕЙ, АЛЮМИНИЙ, АНОДИРОВАННЫЙ</v>
      </c>
      <c r="J3" s="366"/>
      <c r="K3" s="366"/>
      <c r="L3" s="366"/>
      <c r="M3" s="366"/>
      <c r="N3" s="304">
        <v>1</v>
      </c>
      <c r="O3" s="177"/>
      <c r="Q3" s="33" t="s">
        <v>2</v>
      </c>
      <c r="S3" s="2">
        <v>1</v>
      </c>
      <c r="T3" s="2">
        <v>0</v>
      </c>
      <c r="V3" s="2"/>
      <c r="W3" s="2">
        <v>1</v>
      </c>
      <c r="X3" s="2">
        <v>2</v>
      </c>
      <c r="Y3" s="2">
        <v>3</v>
      </c>
      <c r="Z3" s="2">
        <v>4</v>
      </c>
      <c r="AB3" s="2">
        <v>250</v>
      </c>
      <c r="AC3" s="2" t="s">
        <v>1701</v>
      </c>
      <c r="AD3" s="2" t="s">
        <v>1701</v>
      </c>
      <c r="AE3" s="2" t="s">
        <v>1701</v>
      </c>
      <c r="AG3" s="2">
        <v>250</v>
      </c>
      <c r="AH3" s="2" t="s">
        <v>1701</v>
      </c>
      <c r="AI3" s="2" t="s">
        <v>1701</v>
      </c>
      <c r="AJ3" s="2" t="s">
        <v>1701</v>
      </c>
      <c r="AL3" s="2">
        <v>250</v>
      </c>
      <c r="AM3" s="2" t="s">
        <v>1701</v>
      </c>
      <c r="AN3" s="2" t="s">
        <v>1701</v>
      </c>
      <c r="AO3" s="2" t="s">
        <v>1701</v>
      </c>
      <c r="AQ3" s="2">
        <v>250</v>
      </c>
      <c r="AR3" s="2" t="s">
        <v>1701</v>
      </c>
      <c r="AS3" s="2" t="s">
        <v>1701</v>
      </c>
      <c r="AT3" s="2" t="s">
        <v>1701</v>
      </c>
      <c r="AV3" s="100" t="s">
        <v>3704</v>
      </c>
      <c r="AW3" s="222" t="s">
        <v>1777</v>
      </c>
      <c r="AX3" s="211" t="str">
        <f>IF($D$22&lt;313,AW3,AX4)</f>
        <v>250 мм</v>
      </c>
      <c r="AZ3" s="2">
        <v>2</v>
      </c>
      <c r="BA3" s="2" t="s">
        <v>1701</v>
      </c>
    </row>
    <row r="4" spans="2:55" ht="20" customHeight="1">
      <c r="B4" s="39" t="s">
        <v>3715</v>
      </c>
      <c r="C4" s="250"/>
      <c r="D4" s="251"/>
      <c r="E4" s="251"/>
      <c r="F4" s="252"/>
      <c r="G4" s="8"/>
      <c r="H4" s="304" t="str">
        <f t="array" ref="H4">INDEX(V36:V83,MATCH(Q16&amp;Q22&amp;Q11,S36:S83&amp;T36:T83&amp;U36:U83,0))</f>
        <v>-</v>
      </c>
      <c r="I4" s="366" t="str">
        <f>IFERROR(VLOOKUP(H4,Цены!$A:$B,2,0),"-")</f>
        <v>-</v>
      </c>
      <c r="J4" s="366"/>
      <c r="K4" s="366"/>
      <c r="L4" s="366"/>
      <c r="M4" s="366"/>
      <c r="N4" s="304">
        <v>1</v>
      </c>
      <c r="O4" s="177"/>
      <c r="Q4" s="33" t="s">
        <v>1</v>
      </c>
      <c r="S4" s="2">
        <v>2</v>
      </c>
      <c r="T4" s="2">
        <v>680</v>
      </c>
      <c r="V4" s="2">
        <v>1</v>
      </c>
      <c r="W4" s="2">
        <v>11</v>
      </c>
      <c r="X4" s="2">
        <v>13</v>
      </c>
      <c r="Y4" s="2">
        <v>17</v>
      </c>
      <c r="Z4" s="2">
        <v>21</v>
      </c>
      <c r="AB4" s="2">
        <v>300</v>
      </c>
      <c r="AC4" s="2" t="s">
        <v>1701</v>
      </c>
      <c r="AD4" s="2" t="s">
        <v>1701</v>
      </c>
      <c r="AE4" s="2" t="s">
        <v>1701</v>
      </c>
      <c r="AG4" s="2">
        <v>300</v>
      </c>
      <c r="AH4" s="2" t="s">
        <v>1701</v>
      </c>
      <c r="AI4" s="2" t="s">
        <v>1701</v>
      </c>
      <c r="AJ4" s="2" t="s">
        <v>1701</v>
      </c>
      <c r="AL4" s="2">
        <v>300</v>
      </c>
      <c r="AM4" s="2" t="s">
        <v>1701</v>
      </c>
      <c r="AN4" s="2" t="s">
        <v>1701</v>
      </c>
      <c r="AO4" s="2" t="s">
        <v>1701</v>
      </c>
      <c r="AQ4" s="2">
        <v>300</v>
      </c>
      <c r="AR4" s="2" t="s">
        <v>1701</v>
      </c>
      <c r="AS4" s="2" t="s">
        <v>1701</v>
      </c>
      <c r="AT4" s="2" t="s">
        <v>1701</v>
      </c>
      <c r="AV4" s="100" t="s">
        <v>3705</v>
      </c>
      <c r="AW4" s="100" t="s">
        <v>1778</v>
      </c>
      <c r="AX4" s="211" t="str">
        <f>IF($D$22&lt;363,AW4,AX5)</f>
        <v>300 мм</v>
      </c>
      <c r="AZ4" s="2">
        <v>3</v>
      </c>
      <c r="BA4" s="2" t="s">
        <v>1701</v>
      </c>
    </row>
    <row r="5" spans="2:55" ht="20" customHeight="1">
      <c r="B5" s="39" t="s">
        <v>3716</v>
      </c>
      <c r="C5" s="363"/>
      <c r="D5" s="364"/>
      <c r="E5" s="364"/>
      <c r="F5" s="365"/>
      <c r="G5" s="8"/>
      <c r="H5" s="304" t="str">
        <f t="array" ref="H5">INDEX(AA36:AA83,MATCH(Q16&amp;Q22&amp;Q11,X36:X83&amp;Y36:Y83&amp;Z36:Z83,0))</f>
        <v>-</v>
      </c>
      <c r="I5" s="366" t="str">
        <f>IFERROR(VLOOKUP(H5,Цены!$A:$B,2,0),"-")</f>
        <v>-</v>
      </c>
      <c r="J5" s="366"/>
      <c r="K5" s="366"/>
      <c r="L5" s="366"/>
      <c r="M5" s="366"/>
      <c r="N5" s="304">
        <v>1</v>
      </c>
      <c r="O5" s="177"/>
      <c r="Q5" s="46">
        <v>1</v>
      </c>
      <c r="S5" s="2">
        <v>3</v>
      </c>
      <c r="T5" s="2">
        <v>800</v>
      </c>
      <c r="V5" s="2">
        <v>2</v>
      </c>
      <c r="W5" s="2">
        <v>12</v>
      </c>
      <c r="X5" s="2">
        <v>14</v>
      </c>
      <c r="Y5" s="2">
        <v>18</v>
      </c>
      <c r="Z5" s="2">
        <v>22</v>
      </c>
      <c r="AB5" s="2">
        <v>450</v>
      </c>
      <c r="AC5" s="2" t="s">
        <v>1701</v>
      </c>
      <c r="AD5" s="2" t="s">
        <v>1701</v>
      </c>
      <c r="AE5" s="2" t="s">
        <v>1701</v>
      </c>
      <c r="AG5" s="2">
        <v>450</v>
      </c>
      <c r="AH5" s="2" t="s">
        <v>1701</v>
      </c>
      <c r="AI5" s="2" t="s">
        <v>1701</v>
      </c>
      <c r="AJ5" s="2" t="s">
        <v>1701</v>
      </c>
      <c r="AL5" s="2">
        <v>450</v>
      </c>
      <c r="AM5" s="2" t="s">
        <v>1701</v>
      </c>
      <c r="AN5" s="2" t="s">
        <v>1701</v>
      </c>
      <c r="AO5" s="2" t="s">
        <v>1701</v>
      </c>
      <c r="AQ5" s="2">
        <v>450</v>
      </c>
      <c r="AR5" s="2" t="s">
        <v>1701</v>
      </c>
      <c r="AS5" s="2" t="s">
        <v>1701</v>
      </c>
      <c r="AT5" s="2" t="s">
        <v>1701</v>
      </c>
      <c r="AV5" s="100" t="s">
        <v>3706</v>
      </c>
      <c r="AW5" s="100" t="s">
        <v>1779</v>
      </c>
      <c r="AX5" s="211" t="str">
        <f>IF($D$22&lt;413,AW5,AX6)</f>
        <v>350 мм</v>
      </c>
      <c r="AZ5" s="2">
        <v>4</v>
      </c>
      <c r="BA5" s="2">
        <v>9072540</v>
      </c>
    </row>
    <row r="6" spans="2:55" ht="20" customHeight="1">
      <c r="B6" s="39" t="s">
        <v>3717</v>
      </c>
      <c r="C6" s="250"/>
      <c r="D6" s="251"/>
      <c r="E6" s="251"/>
      <c r="F6" s="252"/>
      <c r="G6" s="8"/>
      <c r="H6" s="304" t="str">
        <f t="array" ref="H6">INDEX(V86:V133,MATCH(Q16&amp;Q22&amp;Q11,S86:S133&amp;T86:T133&amp;U86:U133,0))</f>
        <v>-</v>
      </c>
      <c r="I6" s="366" t="str">
        <f>IFERROR(VLOOKUP(H6,Цены!$A:$B,2,0),"-")</f>
        <v>-</v>
      </c>
      <c r="J6" s="366"/>
      <c r="K6" s="366"/>
      <c r="L6" s="366"/>
      <c r="M6" s="366"/>
      <c r="N6" s="304">
        <v>1</v>
      </c>
      <c r="O6" s="177"/>
      <c r="S6" s="23" t="s">
        <v>1736</v>
      </c>
      <c r="T6" s="23"/>
      <c r="V6" s="2">
        <v>3</v>
      </c>
      <c r="W6" s="2" t="e">
        <f>INDEX(CHOOSE(Q16,AH3:AJ6,AH10:AJ13,AH16:AJ19),MATCH(D17,AG10:AG13,1),MATCH(D36,AH9:AJ9,1))</f>
        <v>#N/A</v>
      </c>
      <c r="X6" s="2">
        <v>15</v>
      </c>
      <c r="Y6" s="2">
        <v>19</v>
      </c>
      <c r="Z6" s="2">
        <v>23</v>
      </c>
      <c r="AB6" s="2">
        <v>600</v>
      </c>
      <c r="AC6" s="2" t="s">
        <v>1701</v>
      </c>
      <c r="AD6" s="2" t="s">
        <v>1701</v>
      </c>
      <c r="AE6" s="2" t="s">
        <v>1701</v>
      </c>
      <c r="AG6" s="2">
        <v>600</v>
      </c>
      <c r="AH6" s="2" t="s">
        <v>1701</v>
      </c>
      <c r="AI6" s="2" t="s">
        <v>1701</v>
      </c>
      <c r="AJ6" s="2" t="s">
        <v>1701</v>
      </c>
      <c r="AL6" s="2">
        <v>600</v>
      </c>
      <c r="AM6" s="2" t="s">
        <v>1701</v>
      </c>
      <c r="AN6" s="2" t="s">
        <v>1701</v>
      </c>
      <c r="AO6" s="2" t="s">
        <v>1701</v>
      </c>
      <c r="AQ6" s="2">
        <v>600</v>
      </c>
      <c r="AR6" s="2" t="s">
        <v>1701</v>
      </c>
      <c r="AS6" s="2" t="s">
        <v>1701</v>
      </c>
      <c r="AT6" s="2" t="s">
        <v>1701</v>
      </c>
      <c r="AV6" s="100" t="s">
        <v>3707</v>
      </c>
      <c r="AW6" s="100" t="s">
        <v>1780</v>
      </c>
      <c r="AX6" s="211" t="str">
        <f>IF($D$22&lt;463,AW6,AX7)</f>
        <v>400 мм</v>
      </c>
      <c r="AZ6" s="2">
        <v>5</v>
      </c>
      <c r="BA6" s="2" t="s">
        <v>1701</v>
      </c>
    </row>
    <row r="7" spans="2:55" ht="20" customHeight="1">
      <c r="B7" s="39" t="s">
        <v>3734</v>
      </c>
      <c r="C7" s="250"/>
      <c r="D7" s="251"/>
      <c r="E7" s="251"/>
      <c r="F7" s="252"/>
      <c r="G7" s="8"/>
      <c r="H7" s="304" t="str">
        <f t="array" ref="H7">INDEX(AA86:AA133,MATCH(Q16&amp;Q22&amp;Q11,X86:X133&amp;Y86:Y133&amp;Z86:Z133,0))</f>
        <v>-</v>
      </c>
      <c r="I7" s="366" t="str">
        <f>IFERROR(VLOOKUP(H7,Цены!$A:$B,2,0),"-")</f>
        <v>-</v>
      </c>
      <c r="J7" s="366"/>
      <c r="K7" s="366"/>
      <c r="L7" s="366"/>
      <c r="M7" s="366"/>
      <c r="N7" s="304">
        <v>1</v>
      </c>
      <c r="O7" s="177"/>
      <c r="Q7" s="33" t="s">
        <v>3718</v>
      </c>
      <c r="V7" s="2">
        <v>4</v>
      </c>
      <c r="W7" s="2" t="e">
        <f t="array" ref="W7">INDEX(CHOOSE(Q16,AR3:AT6,AR10:AT13,AR16:AT19),MATCH(D17,AQ10:AQ13,1),MATCH(D36,AR9:AT9,1))</f>
        <v>#N/A</v>
      </c>
      <c r="X7" s="2">
        <v>16</v>
      </c>
      <c r="Y7" s="2">
        <v>20</v>
      </c>
      <c r="Z7" s="2">
        <v>24</v>
      </c>
      <c r="AV7" s="100" t="s">
        <v>3708</v>
      </c>
      <c r="AW7" s="100" t="s">
        <v>1781</v>
      </c>
      <c r="AX7" s="211" t="str">
        <f>IF($D$22&lt;513,AW7,AX8)</f>
        <v>450 мм</v>
      </c>
      <c r="AZ7" s="2">
        <v>6</v>
      </c>
      <c r="BA7" s="2" t="s">
        <v>1701</v>
      </c>
    </row>
    <row r="8" spans="2:55" ht="20" customHeight="1">
      <c r="B8" s="347"/>
      <c r="C8" s="347"/>
      <c r="D8" s="347"/>
      <c r="E8" s="347"/>
      <c r="F8" s="347"/>
      <c r="G8" s="8"/>
      <c r="H8" s="304" t="str">
        <f>VLOOKUP(Q11,AJ22:AK25,2,0)</f>
        <v>-</v>
      </c>
      <c r="I8" s="366" t="str">
        <f>IFERROR(VLOOKUP(H8,Цены!$A:$B,2,0),"-")</f>
        <v>-</v>
      </c>
      <c r="J8" s="366"/>
      <c r="K8" s="366"/>
      <c r="L8" s="366"/>
      <c r="M8" s="366"/>
      <c r="N8" s="304" t="str">
        <f>VLOOKUP(Q16,AL22:AM24,2,0)</f>
        <v>-</v>
      </c>
      <c r="O8" s="177"/>
      <c r="Q8" s="33" t="s">
        <v>3719</v>
      </c>
      <c r="S8" s="2">
        <f>(F10*C17*D17)/1000000000*VLOOKUP(Q5,S3:T5,2,0)</f>
        <v>0</v>
      </c>
      <c r="T8" s="1">
        <v>1</v>
      </c>
      <c r="AB8" s="1" t="s">
        <v>3750</v>
      </c>
      <c r="AC8" s="1" t="s">
        <v>3752</v>
      </c>
      <c r="AG8" s="1" t="s">
        <v>3750</v>
      </c>
      <c r="AH8" s="1" t="s">
        <v>3753</v>
      </c>
      <c r="AL8" s="1" t="s">
        <v>3750</v>
      </c>
      <c r="AM8" s="1" t="s">
        <v>3752</v>
      </c>
      <c r="AQ8" s="1" t="s">
        <v>3750</v>
      </c>
      <c r="AR8" s="1" t="s">
        <v>3753</v>
      </c>
      <c r="AV8" s="33" t="s">
        <v>3709</v>
      </c>
      <c r="AW8" s="33" t="s">
        <v>1782</v>
      </c>
      <c r="AX8" s="33" t="str">
        <f>IF($D$22&lt;563,AW8,AX9)</f>
        <v>500 мм</v>
      </c>
      <c r="AZ8" s="2">
        <v>7</v>
      </c>
      <c r="BA8" s="2">
        <v>9072540</v>
      </c>
    </row>
    <row r="9" spans="2:55" ht="20" customHeight="1">
      <c r="B9" s="254" t="s">
        <v>1891</v>
      </c>
      <c r="C9" s="247"/>
      <c r="D9" s="8"/>
      <c r="E9" s="5">
        <f t="shared" ref="E9:E14" si="0">F9</f>
        <v>0</v>
      </c>
      <c r="F9" s="35"/>
      <c r="G9" s="8"/>
      <c r="H9" s="304" t="str">
        <f>VLOOKUP(Q42,AD35:AH41,MATCH(Q11,AD34:AH34,0),0)</f>
        <v>-</v>
      </c>
      <c r="I9" s="366" t="str">
        <f>IFERROR(VLOOKUP(H9,Цены!$A:$B,2,0),"-")</f>
        <v>-</v>
      </c>
      <c r="J9" s="366"/>
      <c r="K9" s="366"/>
      <c r="L9" s="366"/>
      <c r="M9" s="366"/>
      <c r="N9" s="304" t="str">
        <f>BB16</f>
        <v>-</v>
      </c>
      <c r="O9" s="177"/>
      <c r="Q9" s="33" t="s">
        <v>3720</v>
      </c>
      <c r="S9" s="23" t="s">
        <v>37</v>
      </c>
      <c r="AB9" s="2"/>
      <c r="AC9" s="2">
        <v>4</v>
      </c>
      <c r="AD9" s="2">
        <v>10</v>
      </c>
      <c r="AE9" s="2">
        <v>15</v>
      </c>
      <c r="AG9" s="2"/>
      <c r="AH9" s="2">
        <v>4</v>
      </c>
      <c r="AI9" s="2">
        <v>10</v>
      </c>
      <c r="AJ9" s="2">
        <v>15</v>
      </c>
      <c r="AL9" s="2"/>
      <c r="AM9" s="2">
        <v>4</v>
      </c>
      <c r="AN9" s="2">
        <v>10</v>
      </c>
      <c r="AO9" s="2">
        <v>15</v>
      </c>
      <c r="AQ9" s="2"/>
      <c r="AR9" s="2">
        <v>4</v>
      </c>
      <c r="AS9" s="2">
        <v>10</v>
      </c>
      <c r="AT9" s="2">
        <v>15</v>
      </c>
      <c r="AV9" s="33" t="s">
        <v>3710</v>
      </c>
      <c r="AW9" s="33" t="s">
        <v>1783</v>
      </c>
      <c r="AX9" s="33" t="str">
        <f>IF($D$22&lt;1000,AW9,AX10)</f>
        <v>550 мм</v>
      </c>
    </row>
    <row r="10" spans="2:55" ht="20" customHeight="1">
      <c r="B10" s="2" t="s">
        <v>1871</v>
      </c>
      <c r="C10" s="247"/>
      <c r="D10" s="3"/>
      <c r="E10" s="5">
        <f t="shared" si="0"/>
        <v>0</v>
      </c>
      <c r="F10" s="35"/>
      <c r="G10" s="8"/>
      <c r="H10" s="304" t="str">
        <f>VLOOKUP(Q42,AD45:AH51,MATCH(Q11,AD44:AH44,0),0)</f>
        <v>-</v>
      </c>
      <c r="I10" s="366" t="str">
        <f>IFERROR(VLOOKUP(H10,Цены!$A:$B,2,0),"-")</f>
        <v>-</v>
      </c>
      <c r="J10" s="366"/>
      <c r="K10" s="366"/>
      <c r="L10" s="366"/>
      <c r="M10" s="366"/>
      <c r="N10" s="304" t="str">
        <f>BB16</f>
        <v>-</v>
      </c>
      <c r="O10" s="177"/>
      <c r="Q10" s="33" t="s">
        <v>3721</v>
      </c>
      <c r="AB10" s="2">
        <v>250</v>
      </c>
      <c r="AC10" s="2">
        <v>9266113</v>
      </c>
      <c r="AD10" s="2" t="s">
        <v>1701</v>
      </c>
      <c r="AE10" s="2" t="s">
        <v>1701</v>
      </c>
      <c r="AG10" s="2">
        <v>250</v>
      </c>
      <c r="AH10" s="2">
        <v>9266111</v>
      </c>
      <c r="AI10" s="2" t="s">
        <v>1701</v>
      </c>
      <c r="AJ10" s="2" t="s">
        <v>1701</v>
      </c>
      <c r="AL10" s="2">
        <v>250</v>
      </c>
      <c r="AM10" s="2">
        <v>9238120</v>
      </c>
      <c r="AN10" s="2" t="s">
        <v>1701</v>
      </c>
      <c r="AO10" s="2" t="s">
        <v>1701</v>
      </c>
      <c r="AQ10" s="2">
        <v>250</v>
      </c>
      <c r="AR10" s="2">
        <v>9238119</v>
      </c>
      <c r="AS10" s="2" t="s">
        <v>1701</v>
      </c>
      <c r="AT10" s="2" t="s">
        <v>1701</v>
      </c>
      <c r="AV10" s="33"/>
      <c r="AW10" s="33"/>
      <c r="AX10" s="33">
        <v>0</v>
      </c>
    </row>
    <row r="11" spans="2:55" ht="20" customHeight="1">
      <c r="B11" s="2" t="s">
        <v>1872</v>
      </c>
      <c r="C11" s="247"/>
      <c r="D11" s="3"/>
      <c r="E11" s="5">
        <f t="shared" si="0"/>
        <v>0</v>
      </c>
      <c r="F11" s="35"/>
      <c r="G11" s="8"/>
      <c r="H11" s="304" t="str">
        <f>VLOOKUP(Q42,AD55:AH61,MATCH(Q11,AD54:AH54,0),0)</f>
        <v>-</v>
      </c>
      <c r="I11" s="366" t="str">
        <f>IFERROR(VLOOKUP(H11,Цены!$A:$B,2,0),"-")</f>
        <v>-</v>
      </c>
      <c r="J11" s="366"/>
      <c r="K11" s="366"/>
      <c r="L11" s="366"/>
      <c r="M11" s="366"/>
      <c r="N11" s="304" t="str">
        <f>BB16</f>
        <v>-</v>
      </c>
      <c r="O11" s="177"/>
      <c r="Q11" s="46">
        <v>1</v>
      </c>
      <c r="S11" s="14">
        <f>S8+E35</f>
        <v>0</v>
      </c>
      <c r="T11" s="1">
        <v>25</v>
      </c>
      <c r="AB11" s="2">
        <v>300</v>
      </c>
      <c r="AC11" s="2">
        <v>9266113</v>
      </c>
      <c r="AD11" s="2">
        <v>9265960</v>
      </c>
      <c r="AE11" s="2">
        <v>9265959</v>
      </c>
      <c r="AG11" s="2">
        <v>300</v>
      </c>
      <c r="AH11" s="2">
        <v>9266111</v>
      </c>
      <c r="AI11" s="2">
        <v>9266112</v>
      </c>
      <c r="AJ11" s="2">
        <v>9265958</v>
      </c>
      <c r="AL11" s="2">
        <v>300</v>
      </c>
      <c r="AM11" s="2">
        <v>9238120</v>
      </c>
      <c r="AN11" s="2">
        <v>9238121</v>
      </c>
      <c r="AO11" s="2">
        <v>9238123</v>
      </c>
      <c r="AQ11" s="2">
        <v>300</v>
      </c>
      <c r="AR11" s="2">
        <v>9238119</v>
      </c>
      <c r="AS11" s="2">
        <v>9238124</v>
      </c>
      <c r="AT11" s="2">
        <v>9238122</v>
      </c>
      <c r="AV11" s="33"/>
      <c r="AW11" s="33"/>
      <c r="AX11" s="33">
        <f>IF($D$22&gt;=262,AX3,AX10)</f>
        <v>0</v>
      </c>
    </row>
    <row r="12" spans="2:55" ht="20" customHeight="1">
      <c r="B12" s="2" t="s">
        <v>1873</v>
      </c>
      <c r="C12" s="247"/>
      <c r="D12" s="3"/>
      <c r="E12" s="5">
        <f t="shared" si="0"/>
        <v>0</v>
      </c>
      <c r="F12" s="35"/>
      <c r="G12" s="8"/>
      <c r="H12" s="304" t="str">
        <f>VLOOKUP(Q42,AD65:AH71,MATCH(Q11,AD64:AH64,0),0)</f>
        <v>-</v>
      </c>
      <c r="I12" s="366" t="str">
        <f>IFERROR(VLOOKUP(H12,Цены!$A:$B,2,0),"-")</f>
        <v>-</v>
      </c>
      <c r="J12" s="366"/>
      <c r="K12" s="366"/>
      <c r="L12" s="366"/>
      <c r="M12" s="366"/>
      <c r="N12" s="304" t="str">
        <f>BB16</f>
        <v>-</v>
      </c>
      <c r="O12" s="177"/>
      <c r="S12" s="23" t="s">
        <v>38</v>
      </c>
      <c r="AB12" s="2">
        <v>450</v>
      </c>
      <c r="AC12" s="2" t="s">
        <v>1701</v>
      </c>
      <c r="AD12" s="2">
        <v>9265960</v>
      </c>
      <c r="AE12" s="2">
        <v>9265959</v>
      </c>
      <c r="AG12" s="2">
        <v>450</v>
      </c>
      <c r="AH12" s="2" t="s">
        <v>1701</v>
      </c>
      <c r="AI12" s="2">
        <v>9266112</v>
      </c>
      <c r="AJ12" s="2">
        <v>9265958</v>
      </c>
      <c r="AL12" s="2">
        <v>450</v>
      </c>
      <c r="AM12" s="2" t="s">
        <v>1701</v>
      </c>
      <c r="AN12" s="2">
        <v>9238121</v>
      </c>
      <c r="AO12" s="2">
        <v>9238123</v>
      </c>
      <c r="AQ12" s="2">
        <v>450</v>
      </c>
      <c r="AR12" s="2" t="s">
        <v>1701</v>
      </c>
      <c r="AS12" s="2">
        <v>9238124</v>
      </c>
      <c r="AT12" s="2">
        <v>9238122</v>
      </c>
    </row>
    <row r="13" spans="2:55" ht="20" customHeight="1">
      <c r="B13" s="2" t="s">
        <v>3732</v>
      </c>
      <c r="C13" s="247"/>
      <c r="D13" s="3"/>
      <c r="E13" s="5">
        <f t="shared" si="0"/>
        <v>0</v>
      </c>
      <c r="F13" s="35"/>
      <c r="G13" s="5"/>
      <c r="H13" s="304" t="str">
        <f>VLOOKUP(Q42,AZ2:BA8,2,0)</f>
        <v>-</v>
      </c>
      <c r="I13" s="366" t="str">
        <f>IFERROR(VLOOKUP(H13,Цены!$A:$B,2,0),"-")</f>
        <v>-</v>
      </c>
      <c r="J13" s="366"/>
      <c r="K13" s="366"/>
      <c r="L13" s="366"/>
      <c r="M13" s="366"/>
      <c r="N13" s="304" t="str">
        <f>BB16</f>
        <v>-</v>
      </c>
      <c r="O13" s="177"/>
      <c r="Q13" s="33" t="s">
        <v>1740</v>
      </c>
      <c r="U13" s="4">
        <f>F12-R33</f>
        <v>0</v>
      </c>
      <c r="AB13" s="2">
        <v>600</v>
      </c>
      <c r="AC13" s="2" t="s">
        <v>1701</v>
      </c>
      <c r="AD13" s="2" t="s">
        <v>1701</v>
      </c>
      <c r="AE13" s="2">
        <v>9265959</v>
      </c>
      <c r="AG13" s="2">
        <v>600</v>
      </c>
      <c r="AH13" s="2" t="s">
        <v>1701</v>
      </c>
      <c r="AI13" s="2" t="s">
        <v>1701</v>
      </c>
      <c r="AJ13" s="2">
        <v>9265958</v>
      </c>
      <c r="AL13" s="2">
        <v>600</v>
      </c>
      <c r="AM13" s="2" t="s">
        <v>1701</v>
      </c>
      <c r="AN13" s="2" t="s">
        <v>1701</v>
      </c>
      <c r="AO13" s="2">
        <v>9238123</v>
      </c>
      <c r="AQ13" s="2">
        <v>600</v>
      </c>
      <c r="AR13" s="2" t="s">
        <v>1701</v>
      </c>
      <c r="AS13" s="2" t="s">
        <v>1701</v>
      </c>
      <c r="AT13" s="2">
        <v>9238122</v>
      </c>
    </row>
    <row r="14" spans="2:55" ht="20" customHeight="1">
      <c r="B14" s="7" t="s">
        <v>1862</v>
      </c>
      <c r="C14" s="247"/>
      <c r="D14" s="3"/>
      <c r="E14" s="5">
        <f t="shared" si="0"/>
        <v>0</v>
      </c>
      <c r="F14" s="36"/>
      <c r="G14" s="5"/>
      <c r="H14" s="304" t="str">
        <f t="array" ref="H14">INDEX(AL36:AL131,MATCH(Q47&amp;Q53&amp;AX11,AJ36:AJ131&amp;AK36:AK131&amp;AM36:AM131,0))</f>
        <v>-</v>
      </c>
      <c r="I14" s="366" t="str">
        <f>IFERROR(VLOOKUP(H14,Цены!$A:$B,2,0),"-")</f>
        <v>-</v>
      </c>
      <c r="J14" s="366"/>
      <c r="K14" s="366"/>
      <c r="L14" s="366"/>
      <c r="M14" s="366"/>
      <c r="N14" s="28">
        <f>F40</f>
        <v>0</v>
      </c>
      <c r="O14" s="177"/>
      <c r="Q14" s="33" t="s">
        <v>3722</v>
      </c>
      <c r="S14" s="2"/>
      <c r="T14" s="45" t="s">
        <v>25</v>
      </c>
      <c r="U14" s="45" t="s">
        <v>4</v>
      </c>
      <c r="V14" s="24" t="s">
        <v>1732</v>
      </c>
      <c r="W14" s="24" t="s">
        <v>1738</v>
      </c>
      <c r="AB14" s="1" t="s">
        <v>3751</v>
      </c>
      <c r="AC14" s="1" t="s">
        <v>3752</v>
      </c>
      <c r="AG14" s="1" t="s">
        <v>3751</v>
      </c>
      <c r="AH14" s="1" t="s">
        <v>3753</v>
      </c>
      <c r="AL14" s="1" t="s">
        <v>3751</v>
      </c>
      <c r="AM14" s="1" t="s">
        <v>3752</v>
      </c>
      <c r="AQ14" s="1" t="s">
        <v>3751</v>
      </c>
      <c r="AR14" s="1" t="s">
        <v>3753</v>
      </c>
    </row>
    <row r="15" spans="2:55" ht="20" customHeight="1">
      <c r="B15" s="394"/>
      <c r="C15" s="395"/>
      <c r="D15" s="395"/>
      <c r="E15" s="395"/>
      <c r="F15" s="396"/>
      <c r="G15" s="5"/>
      <c r="H15" s="304" t="str">
        <f t="array" ref="H15">INDEX(AQ36:AQ131,MATCH(Q47&amp;Q53&amp;AX11,AO36:AO131&amp;AP36:AP131&amp;AR36:AR131,0))</f>
        <v>-</v>
      </c>
      <c r="I15" s="366" t="str">
        <f>IFERROR(VLOOKUP(H15,Цены!$A:$B,2,0),"-")</f>
        <v>-</v>
      </c>
      <c r="J15" s="366"/>
      <c r="K15" s="366"/>
      <c r="L15" s="366"/>
      <c r="M15" s="366"/>
      <c r="N15" s="28">
        <f>F40</f>
        <v>0</v>
      </c>
      <c r="O15" s="177"/>
      <c r="Q15" s="33" t="s">
        <v>3723</v>
      </c>
      <c r="S15" s="2" t="s">
        <v>23</v>
      </c>
      <c r="T15" s="14">
        <f>F11-F14+53</f>
        <v>53</v>
      </c>
      <c r="U15" s="1">
        <f>VLOOKUP(Q16,$S$24:$T$26,2,0)</f>
        <v>0</v>
      </c>
      <c r="V15" s="23">
        <f>IF(T15&lt;54,,T15)</f>
        <v>0</v>
      </c>
      <c r="W15" s="23">
        <f>IF(U15&lt;31,,U15)</f>
        <v>0</v>
      </c>
      <c r="AB15" s="2"/>
      <c r="AC15" s="2">
        <v>4</v>
      </c>
      <c r="AD15" s="2">
        <v>10</v>
      </c>
      <c r="AE15" s="2">
        <v>15</v>
      </c>
      <c r="AG15" s="2"/>
      <c r="AH15" s="2">
        <v>4</v>
      </c>
      <c r="AI15" s="2">
        <v>10</v>
      </c>
      <c r="AJ15" s="2">
        <v>15</v>
      </c>
      <c r="AL15" s="2"/>
      <c r="AM15" s="2">
        <v>4</v>
      </c>
      <c r="AN15" s="2">
        <v>10</v>
      </c>
      <c r="AO15" s="2">
        <v>15</v>
      </c>
      <c r="AQ15" s="2"/>
      <c r="AR15" s="2">
        <v>4</v>
      </c>
      <c r="AS15" s="2">
        <v>10</v>
      </c>
      <c r="AT15" s="2">
        <v>15</v>
      </c>
      <c r="AV15" s="100"/>
      <c r="AW15" s="217"/>
      <c r="AX15" s="211"/>
      <c r="AZ15" s="1">
        <v>1</v>
      </c>
      <c r="BA15" s="1" t="s">
        <v>1701</v>
      </c>
    </row>
    <row r="16" spans="2:55" ht="20" customHeight="1">
      <c r="B16" s="247" t="s">
        <v>10</v>
      </c>
      <c r="C16" s="247" t="s">
        <v>25</v>
      </c>
      <c r="D16" s="360" t="s">
        <v>4</v>
      </c>
      <c r="E16" s="361"/>
      <c r="F16" s="362"/>
      <c r="G16" s="5"/>
      <c r="H16" s="304" t="str">
        <f>VLOOKUP(Q47,AO23:AP25,2,0)</f>
        <v>-</v>
      </c>
      <c r="I16" s="366" t="str">
        <f>IFERROR(VLOOKUP(H16,Цены!$A:$B,2,0),"-")</f>
        <v>-</v>
      </c>
      <c r="J16" s="366"/>
      <c r="K16" s="366"/>
      <c r="L16" s="366"/>
      <c r="M16" s="366"/>
      <c r="N16" s="28">
        <f>F40</f>
        <v>0</v>
      </c>
      <c r="O16" s="177"/>
      <c r="Q16" s="46">
        <v>1</v>
      </c>
      <c r="S16" s="2" t="s">
        <v>7</v>
      </c>
      <c r="T16" s="4">
        <f>F12-(F9*2)</f>
        <v>0</v>
      </c>
      <c r="U16" s="14">
        <f>F13-F10-2</f>
        <v>-2</v>
      </c>
      <c r="V16" s="23">
        <f>IF(T16&lt;0,,T16)</f>
        <v>0</v>
      </c>
      <c r="W16" s="23">
        <f>IF(U16&lt;0,,U16)</f>
        <v>0</v>
      </c>
      <c r="AB16" s="2">
        <v>250</v>
      </c>
      <c r="AC16" s="2">
        <v>9266113</v>
      </c>
      <c r="AD16" s="2" t="s">
        <v>1701</v>
      </c>
      <c r="AE16" s="2" t="s">
        <v>1701</v>
      </c>
      <c r="AG16" s="2">
        <v>250</v>
      </c>
      <c r="AH16" s="2">
        <v>9266111</v>
      </c>
      <c r="AI16" s="2" t="s">
        <v>1701</v>
      </c>
      <c r="AJ16" s="2" t="s">
        <v>1701</v>
      </c>
      <c r="AL16" s="2">
        <v>250</v>
      </c>
      <c r="AM16" s="2">
        <v>9238120</v>
      </c>
      <c r="AN16" s="2" t="s">
        <v>1701</v>
      </c>
      <c r="AO16" s="2" t="s">
        <v>1701</v>
      </c>
      <c r="AQ16" s="2">
        <v>250</v>
      </c>
      <c r="AR16" s="2">
        <v>9238119</v>
      </c>
      <c r="AS16" s="2" t="s">
        <v>1701</v>
      </c>
      <c r="AT16" s="2" t="s">
        <v>1701</v>
      </c>
      <c r="AV16" s="100" t="s">
        <v>3761</v>
      </c>
      <c r="AW16" s="217">
        <v>2</v>
      </c>
      <c r="AX16" s="211">
        <f>IF($C$17&lt;700,AW16,AX17)</f>
        <v>2</v>
      </c>
      <c r="AZ16" s="1">
        <v>2</v>
      </c>
      <c r="BA16" s="1">
        <f>AX21</f>
        <v>0</v>
      </c>
      <c r="BB16" s="1" t="str">
        <f>VLOOKUP(Q16,AZ15:BA17,2,0)</f>
        <v>-</v>
      </c>
    </row>
    <row r="17" spans="2:63" ht="20" customHeight="1">
      <c r="B17" s="2" t="s">
        <v>1842</v>
      </c>
      <c r="C17" s="248">
        <f>SUM(V15)</f>
        <v>0</v>
      </c>
      <c r="D17" s="391">
        <f>SUM(W15)</f>
        <v>0</v>
      </c>
      <c r="E17" s="392"/>
      <c r="F17" s="393"/>
      <c r="G17" s="5"/>
      <c r="H17" s="304" t="str">
        <f>VLOOKUP(Q47,AO26:AP28,2,0)</f>
        <v>-</v>
      </c>
      <c r="I17" s="366" t="str">
        <f>IFERROR(VLOOKUP(H17,Цены!$A:$B,2,0),"-")</f>
        <v>-</v>
      </c>
      <c r="J17" s="366"/>
      <c r="K17" s="366"/>
      <c r="L17" s="366"/>
      <c r="M17" s="366"/>
      <c r="N17" s="28">
        <f>F40</f>
        <v>0</v>
      </c>
      <c r="O17" s="177"/>
      <c r="S17" s="2" t="s">
        <v>8</v>
      </c>
      <c r="T17" s="4">
        <f>F12-(F9*2)</f>
        <v>0</v>
      </c>
      <c r="U17" s="14">
        <f>F13-F10-2</f>
        <v>-2</v>
      </c>
      <c r="V17" s="257">
        <f>IF(T17&lt;0,,T17)</f>
        <v>0</v>
      </c>
      <c r="W17" s="23">
        <f>IF(U17&lt;0,,U17)</f>
        <v>0</v>
      </c>
      <c r="AB17" s="2">
        <v>300</v>
      </c>
      <c r="AC17" s="2">
        <v>9266113</v>
      </c>
      <c r="AD17" s="2">
        <v>9265960</v>
      </c>
      <c r="AE17" s="2">
        <v>9265959</v>
      </c>
      <c r="AG17" s="2">
        <v>300</v>
      </c>
      <c r="AH17" s="2">
        <v>9266111</v>
      </c>
      <c r="AI17" s="2">
        <v>9266112</v>
      </c>
      <c r="AJ17" s="2">
        <v>9265958</v>
      </c>
      <c r="AL17" s="2">
        <v>300</v>
      </c>
      <c r="AM17" s="2">
        <v>9238120</v>
      </c>
      <c r="AN17" s="2">
        <v>9238121</v>
      </c>
      <c r="AO17" s="2">
        <v>9238123</v>
      </c>
      <c r="AQ17" s="2">
        <v>300</v>
      </c>
      <c r="AR17" s="2">
        <v>9238119</v>
      </c>
      <c r="AS17" s="2">
        <v>9238124</v>
      </c>
      <c r="AT17" s="2">
        <v>9238122</v>
      </c>
      <c r="AV17" s="100" t="s">
        <v>3762</v>
      </c>
      <c r="AW17" s="100">
        <v>3</v>
      </c>
      <c r="AX17" s="211">
        <f>IF($C$17&lt;1500,AW17,AX18)</f>
        <v>3</v>
      </c>
      <c r="AZ17" s="1">
        <v>3</v>
      </c>
      <c r="BA17" s="1">
        <f>AX21*2</f>
        <v>0</v>
      </c>
    </row>
    <row r="18" spans="2:63" ht="20" customHeight="1">
      <c r="B18" s="2" t="s">
        <v>26</v>
      </c>
      <c r="C18" s="248">
        <f>SUM(V21)</f>
        <v>0</v>
      </c>
      <c r="D18" s="391">
        <f>SUM(W21)</f>
        <v>0</v>
      </c>
      <c r="E18" s="392"/>
      <c r="F18" s="393"/>
      <c r="G18" s="5"/>
      <c r="H18" s="306" t="str">
        <f>VLOOKUP(Q57,W28:X29,2,0)</f>
        <v>-</v>
      </c>
      <c r="I18" s="366" t="str">
        <f>IFERROR(VLOOKUP(H18,Цены!$A:$B,2,0),"-")</f>
        <v>-</v>
      </c>
      <c r="J18" s="366"/>
      <c r="K18" s="366"/>
      <c r="L18" s="366"/>
      <c r="M18" s="366"/>
      <c r="N18" s="306">
        <f>F45</f>
        <v>0</v>
      </c>
      <c r="O18" s="177"/>
      <c r="Q18" s="33" t="s">
        <v>3724</v>
      </c>
      <c r="S18" s="2" t="s">
        <v>9</v>
      </c>
      <c r="T18" s="4">
        <f>F11-F14-(F9*2)</f>
        <v>0</v>
      </c>
      <c r="U18" s="14">
        <f>F13-F10-42</f>
        <v>-42</v>
      </c>
      <c r="V18" s="257">
        <f>IF(T18&lt;0,,T18)</f>
        <v>0</v>
      </c>
      <c r="W18" s="23">
        <f t="shared" ref="W18:W22" si="1">IF(U18&lt;31,,U18)</f>
        <v>0</v>
      </c>
      <c r="AB18" s="2">
        <v>450</v>
      </c>
      <c r="AC18" s="2" t="s">
        <v>1701</v>
      </c>
      <c r="AD18" s="2">
        <v>9265960</v>
      </c>
      <c r="AE18" s="2">
        <v>9265959</v>
      </c>
      <c r="AG18" s="2">
        <v>450</v>
      </c>
      <c r="AH18" s="2" t="s">
        <v>1701</v>
      </c>
      <c r="AI18" s="2">
        <v>9266112</v>
      </c>
      <c r="AJ18" s="2">
        <v>9265958</v>
      </c>
      <c r="AL18" s="2">
        <v>450</v>
      </c>
      <c r="AM18" s="2" t="s">
        <v>1701</v>
      </c>
      <c r="AN18" s="2">
        <v>9238121</v>
      </c>
      <c r="AO18" s="2">
        <v>9238123</v>
      </c>
      <c r="AQ18" s="2">
        <v>450</v>
      </c>
      <c r="AR18" s="2" t="s">
        <v>1701</v>
      </c>
      <c r="AS18" s="2">
        <v>9238124</v>
      </c>
      <c r="AT18" s="2">
        <v>9238122</v>
      </c>
      <c r="AV18" s="100" t="s">
        <v>3763</v>
      </c>
      <c r="AW18" s="100">
        <v>4</v>
      </c>
      <c r="AX18" s="211">
        <f>IF($C$17&lt;2000,AW18,AX19)</f>
        <v>4</v>
      </c>
    </row>
    <row r="19" spans="2:63" ht="22" customHeight="1">
      <c r="B19" s="2" t="s">
        <v>27</v>
      </c>
      <c r="C19" s="248">
        <f>SUM(V22)</f>
        <v>0</v>
      </c>
      <c r="D19" s="391">
        <f>SUM(W22)</f>
        <v>0</v>
      </c>
      <c r="E19" s="392"/>
      <c r="F19" s="393"/>
      <c r="G19" s="5"/>
      <c r="H19" s="367"/>
      <c r="I19" s="367"/>
      <c r="J19" s="367"/>
      <c r="K19" s="367"/>
      <c r="L19" s="367"/>
      <c r="M19" s="367"/>
      <c r="N19" s="358"/>
      <c r="O19" s="358"/>
      <c r="Q19" s="33" t="s">
        <v>3725</v>
      </c>
      <c r="S19" s="2" t="s">
        <v>1731</v>
      </c>
      <c r="T19" s="2">
        <f>F12-(F9*2)</f>
        <v>0</v>
      </c>
      <c r="U19" s="4">
        <f>F14</f>
        <v>0</v>
      </c>
      <c r="V19" s="23">
        <f>IF(T19&lt;0,,T19)</f>
        <v>0</v>
      </c>
      <c r="W19" s="23">
        <f t="shared" si="1"/>
        <v>0</v>
      </c>
      <c r="AB19" s="2">
        <v>600</v>
      </c>
      <c r="AC19" s="2" t="s">
        <v>1701</v>
      </c>
      <c r="AD19" s="2" t="s">
        <v>1701</v>
      </c>
      <c r="AE19" s="2">
        <v>9265959</v>
      </c>
      <c r="AG19" s="2">
        <v>600</v>
      </c>
      <c r="AH19" s="2" t="s">
        <v>1701</v>
      </c>
      <c r="AI19" s="2" t="s">
        <v>1701</v>
      </c>
      <c r="AJ19" s="2">
        <v>9265958</v>
      </c>
      <c r="AL19" s="2">
        <v>600</v>
      </c>
      <c r="AM19" s="2" t="s">
        <v>1701</v>
      </c>
      <c r="AN19" s="2" t="s">
        <v>1701</v>
      </c>
      <c r="AO19" s="2">
        <v>9238123</v>
      </c>
      <c r="AQ19" s="2">
        <v>600</v>
      </c>
      <c r="AR19" s="2" t="s">
        <v>1701</v>
      </c>
      <c r="AS19" s="2" t="s">
        <v>1701</v>
      </c>
      <c r="AT19" s="2">
        <v>9238122</v>
      </c>
      <c r="AV19" s="100" t="s">
        <v>3764</v>
      </c>
      <c r="AW19" s="100">
        <v>5</v>
      </c>
      <c r="AX19" s="211">
        <f>IF($C$17&lt;3000,AW19,AX20)</f>
        <v>5</v>
      </c>
    </row>
    <row r="20" spans="2:63" ht="20" customHeight="1">
      <c r="B20" s="2" t="s">
        <v>28</v>
      </c>
      <c r="C20" s="248">
        <f t="shared" ref="C20:D22" si="2">SUM(V16)</f>
        <v>0</v>
      </c>
      <c r="D20" s="391">
        <f t="shared" si="2"/>
        <v>0</v>
      </c>
      <c r="E20" s="392"/>
      <c r="F20" s="393"/>
      <c r="G20" s="5"/>
      <c r="H20" s="5"/>
      <c r="I20" s="5"/>
      <c r="J20" s="5"/>
      <c r="K20" s="5"/>
      <c r="L20" s="5"/>
      <c r="M20" s="5"/>
      <c r="N20" s="5"/>
      <c r="O20" s="5"/>
      <c r="Q20" s="33" t="s">
        <v>3726</v>
      </c>
      <c r="S20" s="2" t="s">
        <v>24</v>
      </c>
      <c r="T20" s="1">
        <f>F12-(F9*2)-4</f>
        <v>-4</v>
      </c>
      <c r="U20" s="2"/>
      <c r="V20" s="23">
        <f>IF(T20&lt;0,,T20)</f>
        <v>0</v>
      </c>
      <c r="W20" s="23">
        <f t="shared" si="1"/>
        <v>0</v>
      </c>
      <c r="AV20" s="33"/>
      <c r="AW20" s="33"/>
      <c r="AX20" s="33">
        <v>0</v>
      </c>
    </row>
    <row r="21" spans="2:63" ht="20" customHeight="1">
      <c r="B21" s="2" t="s">
        <v>29</v>
      </c>
      <c r="C21" s="248">
        <f t="shared" si="2"/>
        <v>0</v>
      </c>
      <c r="D21" s="391">
        <f t="shared" si="2"/>
        <v>0</v>
      </c>
      <c r="E21" s="392"/>
      <c r="F21" s="393"/>
      <c r="G21" s="8"/>
      <c r="H21" s="5"/>
      <c r="I21" s="5"/>
      <c r="J21" s="5"/>
      <c r="K21" s="5"/>
      <c r="L21" s="5"/>
      <c r="M21" s="5"/>
      <c r="N21" s="5"/>
      <c r="O21" s="5"/>
      <c r="Q21" s="33" t="s">
        <v>3727</v>
      </c>
      <c r="S21" s="2" t="s">
        <v>5</v>
      </c>
      <c r="T21" s="4">
        <f>F11</f>
        <v>0</v>
      </c>
      <c r="U21" s="14">
        <f>F13-F10-2</f>
        <v>-2</v>
      </c>
      <c r="V21" s="23">
        <f>IF(T21&lt;0,,T21)</f>
        <v>0</v>
      </c>
      <c r="W21" s="23">
        <f t="shared" si="1"/>
        <v>0</v>
      </c>
      <c r="AJ21" s="2" t="s">
        <v>3754</v>
      </c>
      <c r="AK21" s="2"/>
      <c r="AV21" s="33"/>
      <c r="AW21" s="33"/>
      <c r="AX21" s="33">
        <f>IF(C17&gt;=150,AX16,AX20)</f>
        <v>0</v>
      </c>
    </row>
    <row r="22" spans="2:63" ht="20" customHeight="1">
      <c r="B22" s="2" t="s">
        <v>30</v>
      </c>
      <c r="C22" s="248">
        <f t="shared" si="2"/>
        <v>0</v>
      </c>
      <c r="D22" s="391">
        <f t="shared" si="2"/>
        <v>0</v>
      </c>
      <c r="E22" s="392"/>
      <c r="F22" s="393"/>
      <c r="G22" s="253"/>
      <c r="H22" s="5"/>
      <c r="I22" s="5"/>
      <c r="J22" s="5"/>
      <c r="K22" s="5"/>
      <c r="L22" s="5"/>
      <c r="M22" s="5"/>
      <c r="N22" s="5"/>
      <c r="O22" s="5"/>
      <c r="Q22" s="46">
        <v>1</v>
      </c>
      <c r="S22" s="2" t="s">
        <v>6</v>
      </c>
      <c r="T22" s="4">
        <f>F11</f>
        <v>0</v>
      </c>
      <c r="U22" s="14">
        <f>F13-F10-2</f>
        <v>-2</v>
      </c>
      <c r="V22" s="23">
        <f>IF(T22&lt;0,,T22)</f>
        <v>0</v>
      </c>
      <c r="W22" s="23">
        <f t="shared" si="1"/>
        <v>0</v>
      </c>
      <c r="AC22" s="2">
        <v>1</v>
      </c>
      <c r="AD22" s="2">
        <v>2</v>
      </c>
      <c r="AE22" s="2">
        <v>3</v>
      </c>
      <c r="AJ22" s="2">
        <v>1</v>
      </c>
      <c r="AK22" s="2" t="s">
        <v>1701</v>
      </c>
      <c r="AL22" s="2">
        <v>1</v>
      </c>
      <c r="AM22" s="2" t="s">
        <v>1701</v>
      </c>
      <c r="AO22" s="324" t="s">
        <v>1799</v>
      </c>
      <c r="AP22" s="324"/>
      <c r="AQ22" s="324"/>
      <c r="AR22" s="324"/>
    </row>
    <row r="23" spans="2:63" ht="20" customHeight="1">
      <c r="B23" s="2" t="s">
        <v>31</v>
      </c>
      <c r="C23" s="248">
        <f>SUM(V19)</f>
        <v>0</v>
      </c>
      <c r="D23" s="391">
        <f>F14</f>
        <v>0</v>
      </c>
      <c r="E23" s="392"/>
      <c r="F23" s="393"/>
      <c r="G23" s="9"/>
      <c r="H23" s="5"/>
      <c r="I23" s="5"/>
      <c r="J23" s="5"/>
      <c r="K23" s="5"/>
      <c r="L23" s="5"/>
      <c r="M23" s="5"/>
      <c r="N23" s="5"/>
      <c r="O23" s="5"/>
      <c r="AB23" s="58">
        <v>1</v>
      </c>
      <c r="AC23" s="2">
        <v>1</v>
      </c>
      <c r="AD23" s="2">
        <v>3</v>
      </c>
      <c r="AE23" s="2">
        <v>7</v>
      </c>
      <c r="AJ23" s="2">
        <v>2</v>
      </c>
      <c r="AK23" s="2" t="s">
        <v>1701</v>
      </c>
      <c r="AL23" s="2">
        <v>2</v>
      </c>
      <c r="AM23" s="2">
        <v>1</v>
      </c>
      <c r="AN23" s="3"/>
      <c r="AO23" s="33">
        <v>1</v>
      </c>
      <c r="AP23" s="33" t="s">
        <v>1701</v>
      </c>
      <c r="AQ23" s="33"/>
      <c r="AR23" s="33"/>
      <c r="AV23" s="379" t="s">
        <v>3772</v>
      </c>
      <c r="AW23" s="379"/>
      <c r="AX23" s="379"/>
      <c r="AY23" s="379"/>
      <c r="AZ23" s="379"/>
      <c r="BB23" s="334" t="s">
        <v>3773</v>
      </c>
      <c r="BC23" s="334"/>
      <c r="BD23" s="334"/>
      <c r="BE23" s="334"/>
      <c r="BF23" s="334"/>
      <c r="BK23" s="1" t="s">
        <v>3781</v>
      </c>
    </row>
    <row r="24" spans="2:63" ht="20" customHeight="1">
      <c r="B24" s="255" t="s">
        <v>1852</v>
      </c>
      <c r="C24" s="256">
        <f>SUM(V20)</f>
        <v>0</v>
      </c>
      <c r="D24" s="3"/>
      <c r="E24" s="3"/>
      <c r="F24" s="5"/>
      <c r="G24" s="9"/>
      <c r="H24" s="5"/>
      <c r="I24" s="5"/>
      <c r="J24" s="5"/>
      <c r="K24" s="5"/>
      <c r="L24" s="5"/>
      <c r="M24" s="5"/>
      <c r="N24" s="5"/>
      <c r="O24" s="5"/>
      <c r="Q24" s="33" t="s">
        <v>3728</v>
      </c>
      <c r="S24" s="1">
        <v>1</v>
      </c>
      <c r="T24" s="1">
        <v>0</v>
      </c>
      <c r="AB24" s="58">
        <v>2</v>
      </c>
      <c r="AC24" s="2">
        <v>2</v>
      </c>
      <c r="AD24" s="2">
        <v>4</v>
      </c>
      <c r="AE24" s="2">
        <v>8</v>
      </c>
      <c r="AJ24" s="2">
        <v>3</v>
      </c>
      <c r="AK24" s="2">
        <v>9264191</v>
      </c>
      <c r="AL24" s="2">
        <v>3</v>
      </c>
      <c r="AM24" s="2">
        <v>2</v>
      </c>
      <c r="AN24" s="3"/>
      <c r="AO24" s="33">
        <v>2</v>
      </c>
      <c r="AP24" s="33">
        <v>9144830</v>
      </c>
      <c r="AQ24" s="33"/>
      <c r="AR24" s="33"/>
      <c r="AV24" s="2" t="s">
        <v>3765</v>
      </c>
      <c r="AW24" s="2">
        <v>200</v>
      </c>
      <c r="AX24" s="2">
        <v>300</v>
      </c>
      <c r="AY24" s="2">
        <v>450</v>
      </c>
      <c r="AZ24" s="2">
        <v>550</v>
      </c>
      <c r="BB24" s="2" t="s">
        <v>3765</v>
      </c>
      <c r="BC24" s="2">
        <v>200</v>
      </c>
      <c r="BD24" s="2">
        <v>300</v>
      </c>
      <c r="BE24" s="2">
        <v>450</v>
      </c>
      <c r="BF24" s="2">
        <v>550</v>
      </c>
      <c r="BK24" s="1" t="s">
        <v>3779</v>
      </c>
    </row>
    <row r="25" spans="2:63" ht="20" customHeight="1">
      <c r="B25" s="328" t="s">
        <v>13</v>
      </c>
      <c r="C25" s="329"/>
      <c r="D25" s="329"/>
      <c r="E25" s="329"/>
      <c r="F25" s="330"/>
      <c r="G25" s="9"/>
      <c r="H25" s="5"/>
      <c r="I25" s="5"/>
      <c r="J25" s="5"/>
      <c r="K25" s="5"/>
      <c r="L25" s="5"/>
      <c r="M25" s="263"/>
      <c r="N25" s="5"/>
      <c r="O25" s="5"/>
      <c r="Q25" s="33" t="s">
        <v>3729</v>
      </c>
      <c r="S25" s="1">
        <v>2</v>
      </c>
      <c r="T25" s="1">
        <f>U13/2</f>
        <v>0</v>
      </c>
      <c r="AB25" s="58">
        <v>3</v>
      </c>
      <c r="AC25" s="2" t="e">
        <f t="array" ref="AC25">INDEX(CHOOSE(Q16,AC3:AE6,AC10:AE13,AC16:AE19),MATCH(D17,AB10:AB13,1),MATCH(D36,AC9:AE9,1))</f>
        <v>#N/A</v>
      </c>
      <c r="AD25" s="2" t="e">
        <f t="array" ref="AD25">INDEX(CHOOSE(Q16,AC3:AE6,AC10:AE13,AC16:AE19),MATCH(D17,AB10:AB13,1),MATCH(D36,AC9:AE9,1))</f>
        <v>#N/A</v>
      </c>
      <c r="AE25" s="2">
        <v>9</v>
      </c>
      <c r="AJ25" s="2">
        <v>4</v>
      </c>
      <c r="AK25" s="2" t="s">
        <v>1701</v>
      </c>
      <c r="AL25" s="3"/>
      <c r="AM25" s="3"/>
      <c r="AN25" s="3"/>
      <c r="AO25" s="33">
        <v>3</v>
      </c>
      <c r="AP25" s="33">
        <v>9144830</v>
      </c>
      <c r="AQ25" s="33"/>
      <c r="AR25" s="33"/>
      <c r="AV25" s="2">
        <v>16</v>
      </c>
      <c r="AW25" s="2" t="s">
        <v>1701</v>
      </c>
      <c r="AX25" s="2" t="s">
        <v>1701</v>
      </c>
      <c r="AY25" s="2" t="s">
        <v>1701</v>
      </c>
      <c r="AZ25" s="2" t="s">
        <v>1701</v>
      </c>
      <c r="BB25" s="2">
        <v>16</v>
      </c>
      <c r="BC25" s="2" t="s">
        <v>1701</v>
      </c>
      <c r="BD25" s="2" t="s">
        <v>1701</v>
      </c>
      <c r="BE25" s="2" t="s">
        <v>1701</v>
      </c>
      <c r="BF25" s="2" t="s">
        <v>1701</v>
      </c>
      <c r="BK25" s="1" t="s">
        <v>3780</v>
      </c>
    </row>
    <row r="26" spans="2:63" ht="36" customHeight="1">
      <c r="B26" s="10"/>
      <c r="C26" s="11" t="s">
        <v>20</v>
      </c>
      <c r="D26" s="253"/>
      <c r="E26" s="253"/>
      <c r="F26" s="10"/>
      <c r="G26" s="9"/>
      <c r="L26" s="8"/>
      <c r="M26" s="8"/>
      <c r="N26" s="8"/>
      <c r="O26" s="8"/>
      <c r="Q26" s="33" t="s">
        <v>3730</v>
      </c>
      <c r="S26" s="1">
        <v>3</v>
      </c>
      <c r="T26" s="1">
        <f>U13/4</f>
        <v>0</v>
      </c>
      <c r="AB26" s="58">
        <v>4</v>
      </c>
      <c r="AC26" s="2" t="e">
        <f t="array" ref="AC26">INDEX(CHOOSE(Q16,AM3:AO6,AM10:AO13,AM16:AO19),MATCH(D17,AL10:AL13,1),MATCH(D36,AM9:AO9,1))</f>
        <v>#N/A</v>
      </c>
      <c r="AD26" s="2">
        <v>6</v>
      </c>
      <c r="AE26" s="2">
        <v>10</v>
      </c>
      <c r="AL26" s="3"/>
      <c r="AM26" s="3"/>
      <c r="AN26" s="3"/>
      <c r="AO26" s="33">
        <v>1</v>
      </c>
      <c r="AP26" s="33" t="s">
        <v>1701</v>
      </c>
      <c r="AQ26" s="33"/>
      <c r="AR26" s="33"/>
      <c r="AV26" s="2">
        <v>18</v>
      </c>
      <c r="AW26" s="2" t="s">
        <v>1701</v>
      </c>
      <c r="AX26" s="2" t="s">
        <v>1701</v>
      </c>
      <c r="AY26" s="2" t="s">
        <v>1701</v>
      </c>
      <c r="AZ26" s="2" t="s">
        <v>1701</v>
      </c>
      <c r="BA26" s="3"/>
      <c r="BB26" s="2">
        <v>18</v>
      </c>
      <c r="BC26" s="2" t="s">
        <v>1701</v>
      </c>
      <c r="BD26" s="2" t="s">
        <v>1701</v>
      </c>
      <c r="BE26" s="2" t="s">
        <v>1701</v>
      </c>
      <c r="BF26" s="2" t="s">
        <v>1701</v>
      </c>
    </row>
    <row r="27" spans="2:63" ht="20" customHeight="1">
      <c r="B27" s="2" t="s">
        <v>3742</v>
      </c>
      <c r="C27" s="12" t="s">
        <v>1859</v>
      </c>
      <c r="D27" s="3"/>
      <c r="E27" s="3"/>
      <c r="F27" s="261" t="str">
        <f>IFERROR(SUM(AV74),"0,00 мм")</f>
        <v>0,00 мм</v>
      </c>
      <c r="G27" s="9"/>
      <c r="L27" s="253"/>
      <c r="M27" s="253"/>
      <c r="N27" s="253"/>
      <c r="O27" s="253"/>
      <c r="Q27" s="46">
        <v>2</v>
      </c>
      <c r="W27" s="1" t="s">
        <v>3760</v>
      </c>
      <c r="AO27" s="33">
        <v>2</v>
      </c>
      <c r="AP27" s="33">
        <v>9144841</v>
      </c>
      <c r="AQ27" s="33"/>
      <c r="AR27" s="33"/>
      <c r="AV27" s="2">
        <v>19</v>
      </c>
      <c r="AW27" s="2" t="s">
        <v>1701</v>
      </c>
      <c r="AX27" s="2" t="s">
        <v>1701</v>
      </c>
      <c r="AY27" s="2" t="s">
        <v>1701</v>
      </c>
      <c r="AZ27" s="2" t="s">
        <v>1701</v>
      </c>
      <c r="BA27" s="3"/>
      <c r="BB27" s="2">
        <v>19</v>
      </c>
      <c r="BC27" s="2" t="s">
        <v>1701</v>
      </c>
      <c r="BD27" s="2" t="s">
        <v>1701</v>
      </c>
      <c r="BE27" s="2" t="s">
        <v>1701</v>
      </c>
      <c r="BF27" s="2" t="s">
        <v>1701</v>
      </c>
    </row>
    <row r="28" spans="2:63" ht="20" customHeight="1">
      <c r="B28" s="2" t="s">
        <v>3743</v>
      </c>
      <c r="C28" s="12" t="s">
        <v>1855</v>
      </c>
      <c r="D28" s="3"/>
      <c r="E28" s="3"/>
      <c r="F28" s="262" t="str">
        <f>IFERROR(SUM(BB74),"0,00 мм")</f>
        <v>0,00 мм</v>
      </c>
      <c r="G28" s="9"/>
      <c r="L28" s="9"/>
      <c r="M28" s="9"/>
      <c r="N28" s="9"/>
      <c r="O28" s="9"/>
      <c r="T28" s="2" t="s">
        <v>3747</v>
      </c>
      <c r="W28" s="33">
        <v>1</v>
      </c>
      <c r="X28" s="33" t="s">
        <v>1701</v>
      </c>
      <c r="AO28" s="33">
        <v>3</v>
      </c>
      <c r="AP28" s="33">
        <v>9144841</v>
      </c>
      <c r="AQ28" s="33"/>
      <c r="AR28" s="33"/>
      <c r="AV28" s="2">
        <v>22</v>
      </c>
      <c r="AW28" s="2" t="s">
        <v>1701</v>
      </c>
      <c r="AX28" s="2" t="s">
        <v>1701</v>
      </c>
      <c r="AY28" s="2" t="s">
        <v>1701</v>
      </c>
      <c r="AZ28" s="2" t="s">
        <v>1701</v>
      </c>
      <c r="BA28" s="3"/>
      <c r="BB28" s="2">
        <v>22</v>
      </c>
      <c r="BC28" s="2" t="s">
        <v>1701</v>
      </c>
      <c r="BD28" s="2" t="s">
        <v>1701</v>
      </c>
      <c r="BE28" s="2" t="s">
        <v>1701</v>
      </c>
      <c r="BF28" s="2" t="s">
        <v>1701</v>
      </c>
    </row>
    <row r="29" spans="2:63" ht="20" customHeight="1">
      <c r="B29" s="2" t="s">
        <v>3744</v>
      </c>
      <c r="C29" s="12" t="s">
        <v>1694</v>
      </c>
      <c r="D29" s="3"/>
      <c r="E29" s="3"/>
      <c r="F29" s="13">
        <v>15</v>
      </c>
      <c r="G29" s="9"/>
      <c r="L29" s="9"/>
      <c r="M29" s="9"/>
      <c r="N29" s="9"/>
      <c r="O29" s="9"/>
      <c r="Q29" s="2" t="s">
        <v>3733</v>
      </c>
      <c r="R29" s="2"/>
      <c r="T29" s="2">
        <v>9239311</v>
      </c>
      <c r="W29" s="33">
        <v>2</v>
      </c>
      <c r="X29" s="33">
        <v>40438</v>
      </c>
      <c r="AD29" s="2" t="s">
        <v>1696</v>
      </c>
      <c r="AE29" s="2"/>
      <c r="AG29" s="2" t="s">
        <v>1697</v>
      </c>
      <c r="AH29" s="2"/>
      <c r="AO29" s="33"/>
      <c r="AP29" s="33"/>
      <c r="AQ29" s="33"/>
      <c r="AR29" s="33"/>
      <c r="AV29" s="2">
        <v>25</v>
      </c>
      <c r="AW29" s="2" t="s">
        <v>1701</v>
      </c>
      <c r="AX29" s="2" t="s">
        <v>1701</v>
      </c>
      <c r="AY29" s="2" t="s">
        <v>1701</v>
      </c>
      <c r="AZ29" s="2" t="s">
        <v>1701</v>
      </c>
      <c r="BA29" s="3"/>
      <c r="BB29" s="2">
        <v>25</v>
      </c>
      <c r="BC29" s="2" t="s">
        <v>1701</v>
      </c>
      <c r="BD29" s="2" t="s">
        <v>1701</v>
      </c>
      <c r="BE29" s="2" t="s">
        <v>1701</v>
      </c>
      <c r="BF29" s="2" t="s">
        <v>1701</v>
      </c>
    </row>
    <row r="30" spans="2:63" ht="20" customHeight="1">
      <c r="B30" s="2" t="s">
        <v>3745</v>
      </c>
      <c r="C30" s="12" t="s">
        <v>1696</v>
      </c>
      <c r="D30" s="3"/>
      <c r="E30" s="3"/>
      <c r="F30" s="262">
        <f>VLOOKUP(Q16,AD30:AE32,2,0)</f>
        <v>0</v>
      </c>
      <c r="G30" s="5"/>
      <c r="L30" s="9"/>
      <c r="M30" s="9"/>
      <c r="N30" s="9"/>
      <c r="O30" s="9"/>
      <c r="Q30" s="2">
        <v>1</v>
      </c>
      <c r="R30" s="2">
        <v>0</v>
      </c>
      <c r="T30" s="2">
        <v>9239310</v>
      </c>
      <c r="AD30" s="2">
        <v>1</v>
      </c>
      <c r="AE30" s="2">
        <v>0</v>
      </c>
      <c r="AG30" s="2">
        <v>1</v>
      </c>
      <c r="AH30" s="2">
        <v>0</v>
      </c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</row>
    <row r="31" spans="2:63" ht="20" customHeight="1">
      <c r="B31" s="2" t="s">
        <v>3746</v>
      </c>
      <c r="C31" s="12" t="s">
        <v>1697</v>
      </c>
      <c r="D31" s="3"/>
      <c r="E31" s="3"/>
      <c r="F31" s="20">
        <f>VLOOKUP(Q16,AG30:AH32,2,0)</f>
        <v>0</v>
      </c>
      <c r="G31" s="253"/>
      <c r="H31" s="9"/>
      <c r="I31" s="9"/>
      <c r="J31" s="9"/>
      <c r="K31" s="9"/>
      <c r="L31" s="9"/>
      <c r="M31" s="9"/>
      <c r="N31" s="9"/>
      <c r="O31" s="9"/>
      <c r="Q31" s="2">
        <v>2</v>
      </c>
      <c r="R31" s="2">
        <v>6</v>
      </c>
      <c r="AD31" s="2">
        <v>2</v>
      </c>
      <c r="AE31" s="2" t="e">
        <f>$F$12-($F$9*2)-$F$28</f>
        <v>#VALUE!</v>
      </c>
      <c r="AG31" s="2">
        <v>2</v>
      </c>
      <c r="AH31" s="2" t="s">
        <v>1701</v>
      </c>
      <c r="AV31" s="2" t="s">
        <v>3766</v>
      </c>
      <c r="AW31" s="2">
        <v>200</v>
      </c>
      <c r="AX31" s="2">
        <v>300</v>
      </c>
      <c r="AY31" s="2">
        <v>450</v>
      </c>
      <c r="AZ31" s="2">
        <v>550</v>
      </c>
      <c r="BA31" s="3"/>
      <c r="BB31" s="2" t="s">
        <v>3766</v>
      </c>
      <c r="BC31" s="2">
        <v>200</v>
      </c>
      <c r="BD31" s="2">
        <v>300</v>
      </c>
      <c r="BE31" s="2">
        <v>450</v>
      </c>
      <c r="BF31" s="2">
        <v>550</v>
      </c>
    </row>
    <row r="32" spans="2:63" ht="20" customHeight="1">
      <c r="B32" s="328" t="s">
        <v>36</v>
      </c>
      <c r="C32" s="329"/>
      <c r="D32" s="329"/>
      <c r="E32" s="329"/>
      <c r="F32" s="330"/>
      <c r="G32" s="253"/>
      <c r="H32" s="9"/>
      <c r="I32" s="9"/>
      <c r="J32" s="9"/>
      <c r="K32" s="9"/>
      <c r="L32" s="9"/>
      <c r="M32" s="9"/>
      <c r="N32" s="9"/>
      <c r="O32" s="9"/>
      <c r="Q32" s="2">
        <v>3</v>
      </c>
      <c r="R32" s="2">
        <v>10</v>
      </c>
      <c r="AD32" s="2">
        <v>3</v>
      </c>
      <c r="AE32" s="2" t="e">
        <f>F12/2-F9-F28-(F9/2)</f>
        <v>#VALUE!</v>
      </c>
      <c r="AG32" s="2">
        <v>3</v>
      </c>
      <c r="AH32" s="2" t="e">
        <f>F12-(F9*2)-(F28*2)</f>
        <v>#VALUE!</v>
      </c>
      <c r="AV32" s="2">
        <v>16</v>
      </c>
      <c r="AW32" s="2">
        <v>31</v>
      </c>
      <c r="AX32" s="2">
        <v>41</v>
      </c>
      <c r="AY32" s="2">
        <v>73</v>
      </c>
      <c r="AZ32" s="2">
        <v>104</v>
      </c>
      <c r="BA32" s="3"/>
      <c r="BB32" s="2">
        <v>16</v>
      </c>
      <c r="BC32" s="2">
        <v>58</v>
      </c>
      <c r="BD32" s="2">
        <v>58</v>
      </c>
      <c r="BE32" s="2">
        <v>58</v>
      </c>
      <c r="BF32" s="2">
        <v>58</v>
      </c>
    </row>
    <row r="33" spans="2:58" ht="20" customHeight="1">
      <c r="B33" s="2"/>
      <c r="C33" s="247" t="s">
        <v>34</v>
      </c>
      <c r="D33" s="247" t="s">
        <v>25</v>
      </c>
      <c r="E33" s="360" t="s">
        <v>4</v>
      </c>
      <c r="F33" s="362"/>
      <c r="G33" s="5"/>
      <c r="H33" s="9"/>
      <c r="I33" s="9"/>
      <c r="J33" s="9"/>
      <c r="K33" s="9"/>
      <c r="L33" s="9"/>
      <c r="M33" s="9"/>
      <c r="N33" s="9"/>
      <c r="O33" s="9"/>
      <c r="R33" s="1">
        <f>VLOOKUP(Q16,Q30:R32,2,0)</f>
        <v>0</v>
      </c>
      <c r="T33" s="3"/>
      <c r="U33" s="3"/>
      <c r="AD33" s="1" t="s">
        <v>3755</v>
      </c>
      <c r="AV33" s="2">
        <v>18</v>
      </c>
      <c r="AW33" s="2">
        <v>31</v>
      </c>
      <c r="AX33" s="2">
        <v>41</v>
      </c>
      <c r="AY33" s="2">
        <v>73</v>
      </c>
      <c r="AZ33" s="2">
        <v>104</v>
      </c>
      <c r="BB33" s="2">
        <v>18</v>
      </c>
      <c r="BC33" s="2">
        <v>61</v>
      </c>
      <c r="BD33" s="2">
        <v>61</v>
      </c>
      <c r="BE33" s="2">
        <v>61</v>
      </c>
      <c r="BF33" s="2">
        <v>61</v>
      </c>
    </row>
    <row r="34" spans="2:58" ht="20" customHeight="1">
      <c r="B34" s="247" t="s">
        <v>32</v>
      </c>
      <c r="C34" s="37">
        <v>0</v>
      </c>
      <c r="D34" s="249">
        <v>0</v>
      </c>
      <c r="E34" s="388">
        <v>0</v>
      </c>
      <c r="F34" s="389"/>
      <c r="G34" s="5"/>
      <c r="H34" s="9"/>
      <c r="I34" s="9"/>
      <c r="J34" s="9"/>
      <c r="K34" s="9"/>
      <c r="L34" s="9"/>
      <c r="M34" s="9"/>
      <c r="N34" s="9"/>
      <c r="O34" s="9"/>
      <c r="AC34" s="3"/>
      <c r="AD34" s="2"/>
      <c r="AE34" s="2">
        <v>1</v>
      </c>
      <c r="AF34" s="2">
        <v>2</v>
      </c>
      <c r="AG34" s="2">
        <v>3</v>
      </c>
      <c r="AH34" s="2">
        <v>4</v>
      </c>
      <c r="AJ34" s="323" t="s">
        <v>1798</v>
      </c>
      <c r="AK34" s="323"/>
      <c r="AL34" s="323"/>
      <c r="AM34" s="323"/>
      <c r="AO34" s="258" t="s">
        <v>3759</v>
      </c>
      <c r="AP34" s="258"/>
      <c r="AQ34" s="258"/>
      <c r="AR34" s="258"/>
      <c r="AV34" s="2">
        <v>19</v>
      </c>
      <c r="AW34" s="2">
        <v>31</v>
      </c>
      <c r="AX34" s="2">
        <v>41</v>
      </c>
      <c r="AY34" s="2">
        <v>73</v>
      </c>
      <c r="AZ34" s="2">
        <v>104</v>
      </c>
      <c r="BB34" s="2">
        <v>19</v>
      </c>
      <c r="BC34" s="2">
        <v>61</v>
      </c>
      <c r="BD34" s="2">
        <v>61</v>
      </c>
      <c r="BE34" s="2">
        <v>61</v>
      </c>
      <c r="BF34" s="2">
        <v>61</v>
      </c>
    </row>
    <row r="35" spans="2:58" ht="20" customHeight="1">
      <c r="B35" s="325" t="s">
        <v>35</v>
      </c>
      <c r="C35" s="390"/>
      <c r="D35" s="326"/>
      <c r="E35" s="382">
        <f>(C34*D34*E34)/1000000000*T2</f>
        <v>0</v>
      </c>
      <c r="F35" s="383"/>
      <c r="G35" s="5"/>
      <c r="H35" s="5"/>
      <c r="I35" s="5"/>
      <c r="J35" s="5"/>
      <c r="K35" s="5"/>
      <c r="L35" s="5"/>
      <c r="M35" s="5"/>
      <c r="N35" s="5"/>
      <c r="O35" s="5"/>
      <c r="Q35" s="33" t="s">
        <v>3735</v>
      </c>
      <c r="S35" s="2" t="s">
        <v>23</v>
      </c>
      <c r="T35" s="2" t="s">
        <v>1757</v>
      </c>
      <c r="U35" s="2" t="s">
        <v>3748</v>
      </c>
      <c r="V35" s="2" t="s">
        <v>1795</v>
      </c>
      <c r="X35" s="2" t="s">
        <v>23</v>
      </c>
      <c r="Y35" s="2" t="s">
        <v>1757</v>
      </c>
      <c r="Z35" s="2" t="s">
        <v>3748</v>
      </c>
      <c r="AA35" s="2" t="s">
        <v>1795</v>
      </c>
      <c r="AD35" s="259">
        <v>1</v>
      </c>
      <c r="AE35" s="2" t="s">
        <v>1701</v>
      </c>
      <c r="AF35" s="2" t="s">
        <v>1701</v>
      </c>
      <c r="AG35" s="2" t="s">
        <v>1701</v>
      </c>
      <c r="AH35" s="2" t="s">
        <v>1701</v>
      </c>
      <c r="AJ35" s="33" t="s">
        <v>1792</v>
      </c>
      <c r="AK35" s="33" t="s">
        <v>1793</v>
      </c>
      <c r="AL35" s="33" t="s">
        <v>1795</v>
      </c>
      <c r="AM35" s="33" t="s">
        <v>1794</v>
      </c>
      <c r="AO35" s="33" t="s">
        <v>1792</v>
      </c>
      <c r="AP35" s="33" t="s">
        <v>1793</v>
      </c>
      <c r="AQ35" s="33" t="s">
        <v>1795</v>
      </c>
      <c r="AR35" s="33" t="s">
        <v>1794</v>
      </c>
      <c r="AV35" s="2">
        <v>22</v>
      </c>
      <c r="AW35" s="2">
        <v>31</v>
      </c>
      <c r="AX35" s="2">
        <v>41</v>
      </c>
      <c r="AY35" s="2">
        <v>73</v>
      </c>
      <c r="AZ35" s="2">
        <v>104</v>
      </c>
      <c r="BB35" s="2">
        <v>22</v>
      </c>
      <c r="BC35" s="2">
        <v>64</v>
      </c>
      <c r="BD35" s="2">
        <v>64</v>
      </c>
      <c r="BE35" s="2">
        <v>64</v>
      </c>
      <c r="BF35" s="2">
        <v>64</v>
      </c>
    </row>
    <row r="36" spans="2:58" ht="20" customHeight="1">
      <c r="B36" s="380" t="s">
        <v>1737</v>
      </c>
      <c r="C36" s="381"/>
      <c r="D36" s="15">
        <f>SUM(S11)</f>
        <v>0</v>
      </c>
      <c r="E36" s="382" t="s">
        <v>3731</v>
      </c>
      <c r="F36" s="383"/>
      <c r="G36" s="5"/>
      <c r="H36" s="253"/>
      <c r="I36" s="253"/>
      <c r="J36" s="253"/>
      <c r="K36" s="253"/>
      <c r="L36" s="253"/>
      <c r="M36" s="253"/>
      <c r="N36" s="253"/>
      <c r="O36" s="253"/>
      <c r="Q36" s="33" t="s">
        <v>3736</v>
      </c>
      <c r="S36" s="2">
        <v>1</v>
      </c>
      <c r="T36" s="2">
        <v>1</v>
      </c>
      <c r="U36" s="2">
        <v>1</v>
      </c>
      <c r="V36" s="2" t="s">
        <v>1701</v>
      </c>
      <c r="X36" s="2">
        <v>1</v>
      </c>
      <c r="Y36" s="2">
        <v>1</v>
      </c>
      <c r="Z36" s="2">
        <v>1</v>
      </c>
      <c r="AA36" s="2" t="s">
        <v>1701</v>
      </c>
      <c r="AD36" s="259">
        <v>2</v>
      </c>
      <c r="AE36" s="2" t="s">
        <v>1701</v>
      </c>
      <c r="AF36" s="2">
        <v>9071205</v>
      </c>
      <c r="AG36" s="2">
        <v>9073662</v>
      </c>
      <c r="AH36" s="2">
        <v>9071205</v>
      </c>
      <c r="AJ36" s="33">
        <v>1</v>
      </c>
      <c r="AK36" s="33">
        <v>1</v>
      </c>
      <c r="AL36" s="33" t="s">
        <v>1701</v>
      </c>
      <c r="AM36" s="33">
        <v>0</v>
      </c>
      <c r="AO36" s="33">
        <v>1</v>
      </c>
      <c r="AP36" s="33">
        <v>1</v>
      </c>
      <c r="AQ36" s="33" t="s">
        <v>1701</v>
      </c>
      <c r="AR36" s="33">
        <v>0</v>
      </c>
      <c r="AV36" s="2">
        <v>25</v>
      </c>
      <c r="AW36" s="2">
        <v>31</v>
      </c>
      <c r="AX36" s="2">
        <v>41</v>
      </c>
      <c r="AY36" s="2">
        <v>73</v>
      </c>
      <c r="AZ36" s="2">
        <v>104</v>
      </c>
      <c r="BB36" s="2">
        <v>25</v>
      </c>
      <c r="BC36" s="2">
        <v>67</v>
      </c>
      <c r="BD36" s="2">
        <v>67</v>
      </c>
      <c r="BE36" s="2">
        <v>67</v>
      </c>
      <c r="BF36" s="2">
        <v>67</v>
      </c>
    </row>
    <row r="37" spans="2:58" ht="20" customHeight="1">
      <c r="B37" s="328" t="s">
        <v>1830</v>
      </c>
      <c r="C37" s="329"/>
      <c r="D37" s="329"/>
      <c r="E37" s="329"/>
      <c r="F37" s="330"/>
      <c r="G37" s="5"/>
      <c r="H37" s="253"/>
      <c r="I37" s="253"/>
      <c r="J37" s="253"/>
      <c r="K37" s="253"/>
      <c r="L37" s="253"/>
      <c r="M37" s="253"/>
      <c r="N37" s="253"/>
      <c r="O37" s="253"/>
      <c r="Q37" s="33" t="s">
        <v>3738</v>
      </c>
      <c r="S37" s="2">
        <v>1</v>
      </c>
      <c r="T37" s="2">
        <v>1</v>
      </c>
      <c r="U37" s="2">
        <v>2</v>
      </c>
      <c r="V37" s="2" t="s">
        <v>1701</v>
      </c>
      <c r="X37" s="2">
        <v>1</v>
      </c>
      <c r="Y37" s="2">
        <v>1</v>
      </c>
      <c r="Z37" s="2">
        <v>2</v>
      </c>
      <c r="AA37" s="2" t="s">
        <v>1701</v>
      </c>
      <c r="AD37" s="259">
        <v>3</v>
      </c>
      <c r="AE37" s="2" t="s">
        <v>1701</v>
      </c>
      <c r="AF37" s="2">
        <v>9090260</v>
      </c>
      <c r="AG37" s="2">
        <v>9091580</v>
      </c>
      <c r="AH37" s="2">
        <v>9090260</v>
      </c>
      <c r="AJ37" s="33">
        <v>1</v>
      </c>
      <c r="AK37" s="33">
        <v>1</v>
      </c>
      <c r="AL37" s="33" t="s">
        <v>1701</v>
      </c>
      <c r="AM37" s="33" t="s">
        <v>1777</v>
      </c>
      <c r="AO37" s="33">
        <v>1</v>
      </c>
      <c r="AP37" s="33">
        <v>1</v>
      </c>
      <c r="AQ37" s="33" t="s">
        <v>1701</v>
      </c>
      <c r="AR37" s="33" t="s">
        <v>1777</v>
      </c>
      <c r="AV37" s="3"/>
      <c r="AW37" s="3"/>
      <c r="AX37" s="3"/>
      <c r="BB37" s="3"/>
      <c r="BC37" s="3"/>
      <c r="BD37" s="3"/>
    </row>
    <row r="38" spans="2:58" ht="20" customHeight="1">
      <c r="B38" s="39" t="s">
        <v>1766</v>
      </c>
      <c r="C38" s="363"/>
      <c r="D38" s="364"/>
      <c r="E38" s="364"/>
      <c r="F38" s="365"/>
      <c r="G38" s="3"/>
      <c r="H38" s="5"/>
      <c r="I38" s="5"/>
      <c r="J38" s="5"/>
      <c r="K38" s="5"/>
      <c r="L38" s="5"/>
      <c r="M38" s="5"/>
      <c r="N38" s="5"/>
      <c r="O38" s="5"/>
      <c r="Q38" s="33" t="s">
        <v>3740</v>
      </c>
      <c r="S38" s="2">
        <v>1</v>
      </c>
      <c r="T38" s="2">
        <v>1</v>
      </c>
      <c r="U38" s="2">
        <v>3</v>
      </c>
      <c r="V38" s="2" t="s">
        <v>1701</v>
      </c>
      <c r="X38" s="2">
        <v>1</v>
      </c>
      <c r="Y38" s="2">
        <v>1</v>
      </c>
      <c r="Z38" s="2">
        <v>3</v>
      </c>
      <c r="AA38" s="2" t="s">
        <v>1701</v>
      </c>
      <c r="AD38" s="259">
        <v>4</v>
      </c>
      <c r="AE38" s="2" t="s">
        <v>1701</v>
      </c>
      <c r="AF38" s="2">
        <v>9071205</v>
      </c>
      <c r="AG38" s="2">
        <v>9073662</v>
      </c>
      <c r="AH38" s="2">
        <v>9071205</v>
      </c>
      <c r="AJ38" s="33">
        <v>1</v>
      </c>
      <c r="AK38" s="33">
        <v>1</v>
      </c>
      <c r="AL38" s="33" t="s">
        <v>1701</v>
      </c>
      <c r="AM38" s="33" t="s">
        <v>1778</v>
      </c>
      <c r="AO38" s="33">
        <v>1</v>
      </c>
      <c r="AP38" s="33">
        <v>1</v>
      </c>
      <c r="AQ38" s="33" t="s">
        <v>1701</v>
      </c>
      <c r="AR38" s="33" t="s">
        <v>1778</v>
      </c>
      <c r="AV38" s="2" t="s">
        <v>3767</v>
      </c>
      <c r="AW38" s="2">
        <v>200</v>
      </c>
      <c r="AX38" s="2">
        <v>300</v>
      </c>
      <c r="AY38" s="2">
        <v>450</v>
      </c>
      <c r="AZ38" s="2">
        <v>550</v>
      </c>
      <c r="BB38" s="2" t="s">
        <v>3767</v>
      </c>
      <c r="BC38" s="2">
        <v>200</v>
      </c>
      <c r="BD38" s="2">
        <v>300</v>
      </c>
      <c r="BE38" s="2">
        <v>450</v>
      </c>
      <c r="BF38" s="2">
        <v>550</v>
      </c>
    </row>
    <row r="39" spans="2:58" ht="20" customHeight="1">
      <c r="B39" s="43" t="s">
        <v>1770</v>
      </c>
      <c r="C39" s="43"/>
      <c r="D39" s="50"/>
      <c r="E39" s="50"/>
      <c r="F39" s="55"/>
      <c r="G39" s="3"/>
      <c r="H39" s="5"/>
      <c r="I39" s="5"/>
      <c r="J39" s="5"/>
      <c r="K39" s="5"/>
      <c r="L39" s="5"/>
      <c r="M39" s="5"/>
      <c r="N39" s="5"/>
      <c r="O39" s="5"/>
      <c r="Q39" s="33" t="s">
        <v>3737</v>
      </c>
      <c r="S39" s="2">
        <v>1</v>
      </c>
      <c r="T39" s="2">
        <v>1</v>
      </c>
      <c r="U39" s="2">
        <v>4</v>
      </c>
      <c r="V39" s="2" t="s">
        <v>1701</v>
      </c>
      <c r="X39" s="2">
        <v>1</v>
      </c>
      <c r="Y39" s="2">
        <v>1</v>
      </c>
      <c r="Z39" s="2">
        <v>4</v>
      </c>
      <c r="AA39" s="2" t="s">
        <v>1701</v>
      </c>
      <c r="AD39" s="259">
        <v>5</v>
      </c>
      <c r="AE39" s="2" t="s">
        <v>1701</v>
      </c>
      <c r="AF39" s="2">
        <v>9071206</v>
      </c>
      <c r="AG39" s="2">
        <v>9073663</v>
      </c>
      <c r="AH39" s="2">
        <v>9071206</v>
      </c>
      <c r="AJ39" s="33">
        <v>1</v>
      </c>
      <c r="AK39" s="33">
        <v>1</v>
      </c>
      <c r="AL39" s="33" t="s">
        <v>1701</v>
      </c>
      <c r="AM39" s="33" t="s">
        <v>1779</v>
      </c>
      <c r="AO39" s="33">
        <v>1</v>
      </c>
      <c r="AP39" s="33">
        <v>1</v>
      </c>
      <c r="AQ39" s="33" t="s">
        <v>1701</v>
      </c>
      <c r="AR39" s="33" t="s">
        <v>1779</v>
      </c>
      <c r="AV39" s="2">
        <v>16</v>
      </c>
      <c r="AW39" s="2">
        <v>13</v>
      </c>
      <c r="AX39" s="2">
        <v>18</v>
      </c>
      <c r="AY39" s="2">
        <v>31</v>
      </c>
      <c r="AZ39" s="2">
        <v>44</v>
      </c>
      <c r="BB39" s="2">
        <v>16</v>
      </c>
      <c r="BC39" s="2">
        <v>70</v>
      </c>
      <c r="BD39" s="2">
        <v>72</v>
      </c>
      <c r="BE39" s="2">
        <v>78</v>
      </c>
      <c r="BF39" s="2">
        <v>82</v>
      </c>
    </row>
    <row r="40" spans="2:58" ht="31" customHeight="1">
      <c r="B40" s="27" t="s">
        <v>1784</v>
      </c>
      <c r="C40" s="384"/>
      <c r="D40" s="384"/>
      <c r="E40" s="56">
        <f>F40</f>
        <v>0</v>
      </c>
      <c r="F40" s="54"/>
      <c r="H40" s="5"/>
      <c r="I40" s="5"/>
      <c r="J40" s="5"/>
      <c r="K40" s="5"/>
      <c r="L40" s="5"/>
      <c r="M40" s="5"/>
      <c r="N40" s="5"/>
      <c r="O40" s="5"/>
      <c r="Q40" s="33" t="s">
        <v>3739</v>
      </c>
      <c r="S40" s="2">
        <v>1</v>
      </c>
      <c r="T40" s="2">
        <v>2</v>
      </c>
      <c r="U40" s="2">
        <v>1</v>
      </c>
      <c r="V40" s="2" t="s">
        <v>1701</v>
      </c>
      <c r="X40" s="2">
        <v>1</v>
      </c>
      <c r="Y40" s="2">
        <v>2</v>
      </c>
      <c r="Z40" s="2">
        <v>1</v>
      </c>
      <c r="AA40" s="2" t="s">
        <v>1701</v>
      </c>
      <c r="AD40" s="259">
        <v>6</v>
      </c>
      <c r="AE40" s="2" t="s">
        <v>1701</v>
      </c>
      <c r="AF40" s="2">
        <v>9090270</v>
      </c>
      <c r="AG40" s="2">
        <v>9091590</v>
      </c>
      <c r="AH40" s="2">
        <v>9090270</v>
      </c>
      <c r="AJ40" s="33">
        <v>1</v>
      </c>
      <c r="AK40" s="33">
        <v>1</v>
      </c>
      <c r="AL40" s="33" t="s">
        <v>1701</v>
      </c>
      <c r="AM40" s="33" t="s">
        <v>1780</v>
      </c>
      <c r="AO40" s="33">
        <v>1</v>
      </c>
      <c r="AP40" s="33">
        <v>1</v>
      </c>
      <c r="AQ40" s="33" t="s">
        <v>1701</v>
      </c>
      <c r="AR40" s="33" t="s">
        <v>1780</v>
      </c>
      <c r="AV40" s="2">
        <v>18</v>
      </c>
      <c r="AW40" s="2">
        <v>13</v>
      </c>
      <c r="AX40" s="2">
        <v>18</v>
      </c>
      <c r="AY40" s="2">
        <v>31</v>
      </c>
      <c r="AZ40" s="2">
        <v>44</v>
      </c>
      <c r="BB40" s="2">
        <v>18</v>
      </c>
      <c r="BC40" s="2">
        <v>73</v>
      </c>
      <c r="BD40" s="2">
        <v>75</v>
      </c>
      <c r="BE40" s="2">
        <v>81</v>
      </c>
      <c r="BF40" s="2">
        <v>84</v>
      </c>
    </row>
    <row r="41" spans="2:58" ht="20" customHeight="1">
      <c r="B41" s="385" t="s">
        <v>1807</v>
      </c>
      <c r="C41" s="386"/>
      <c r="D41" s="386"/>
      <c r="E41" s="386"/>
      <c r="F41" s="387"/>
      <c r="H41" s="5"/>
      <c r="I41" s="5"/>
      <c r="J41" s="5"/>
      <c r="K41" s="5"/>
      <c r="L41" s="5"/>
      <c r="M41" s="5"/>
      <c r="N41" s="5"/>
      <c r="O41" s="5"/>
      <c r="Q41" s="33" t="s">
        <v>3741</v>
      </c>
      <c r="S41" s="2">
        <v>1</v>
      </c>
      <c r="T41" s="2">
        <v>2</v>
      </c>
      <c r="U41" s="2">
        <v>2</v>
      </c>
      <c r="V41" s="2" t="s">
        <v>1701</v>
      </c>
      <c r="X41" s="2">
        <v>1</v>
      </c>
      <c r="Y41" s="2">
        <v>2</v>
      </c>
      <c r="Z41" s="2">
        <v>2</v>
      </c>
      <c r="AA41" s="2" t="s">
        <v>1701</v>
      </c>
      <c r="AD41" s="259">
        <v>7</v>
      </c>
      <c r="AE41" s="2" t="s">
        <v>1701</v>
      </c>
      <c r="AF41" s="2">
        <v>9071206</v>
      </c>
      <c r="AG41" s="2">
        <v>9073663</v>
      </c>
      <c r="AH41" s="2">
        <v>9071206</v>
      </c>
      <c r="AJ41" s="33">
        <v>1</v>
      </c>
      <c r="AK41" s="33">
        <v>1</v>
      </c>
      <c r="AL41" s="33" t="s">
        <v>1701</v>
      </c>
      <c r="AM41" s="33" t="s">
        <v>1781</v>
      </c>
      <c r="AO41" s="33">
        <v>1</v>
      </c>
      <c r="AP41" s="33">
        <v>1</v>
      </c>
      <c r="AQ41" s="33" t="s">
        <v>1701</v>
      </c>
      <c r="AR41" s="33" t="s">
        <v>1781</v>
      </c>
      <c r="AV41" s="2">
        <v>19</v>
      </c>
      <c r="AW41" s="2">
        <v>13</v>
      </c>
      <c r="AX41" s="2">
        <v>18</v>
      </c>
      <c r="AY41" s="2">
        <v>31</v>
      </c>
      <c r="AZ41" s="2">
        <v>44</v>
      </c>
      <c r="BB41" s="2">
        <v>19</v>
      </c>
      <c r="BC41" s="2">
        <v>73</v>
      </c>
      <c r="BD41" s="2">
        <v>75</v>
      </c>
      <c r="BE41" s="2">
        <v>81</v>
      </c>
      <c r="BF41" s="2">
        <v>84</v>
      </c>
    </row>
    <row r="42" spans="2:58" ht="20" customHeight="1">
      <c r="H42" s="5"/>
      <c r="I42" s="5"/>
      <c r="J42" s="5"/>
      <c r="K42" s="5"/>
      <c r="L42" s="5"/>
      <c r="M42" s="5"/>
      <c r="N42" s="5"/>
      <c r="O42" s="5"/>
      <c r="Q42" s="46">
        <v>1</v>
      </c>
      <c r="S42" s="2">
        <v>1</v>
      </c>
      <c r="T42" s="2">
        <v>2</v>
      </c>
      <c r="U42" s="2">
        <v>3</v>
      </c>
      <c r="V42" s="2" t="s">
        <v>1701</v>
      </c>
      <c r="X42" s="2">
        <v>1</v>
      </c>
      <c r="Y42" s="2">
        <v>2</v>
      </c>
      <c r="Z42" s="2">
        <v>3</v>
      </c>
      <c r="AA42" s="2" t="s">
        <v>1701</v>
      </c>
      <c r="AJ42" s="33">
        <v>1</v>
      </c>
      <c r="AK42" s="33">
        <v>1</v>
      </c>
      <c r="AL42" s="33" t="s">
        <v>1701</v>
      </c>
      <c r="AM42" s="33" t="s">
        <v>1782</v>
      </c>
      <c r="AO42" s="33">
        <v>1</v>
      </c>
      <c r="AP42" s="33">
        <v>1</v>
      </c>
      <c r="AQ42" s="33" t="s">
        <v>1701</v>
      </c>
      <c r="AR42" s="33" t="s">
        <v>1782</v>
      </c>
      <c r="AV42" s="2">
        <v>22</v>
      </c>
      <c r="AW42" s="2">
        <v>13</v>
      </c>
      <c r="AX42" s="2">
        <v>18</v>
      </c>
      <c r="AY42" s="2">
        <v>31</v>
      </c>
      <c r="AZ42" s="2">
        <v>44</v>
      </c>
      <c r="BB42" s="2">
        <v>22</v>
      </c>
      <c r="BC42" s="2">
        <v>74</v>
      </c>
      <c r="BD42" s="2">
        <v>78</v>
      </c>
      <c r="BE42" s="2">
        <v>84</v>
      </c>
      <c r="BF42" s="2">
        <v>87</v>
      </c>
    </row>
    <row r="43" spans="2:58" ht="20" customHeight="1">
      <c r="B43" s="339" t="s">
        <v>1844</v>
      </c>
      <c r="C43" s="340"/>
      <c r="D43" s="340"/>
      <c r="E43" s="340"/>
      <c r="F43" s="341"/>
      <c r="H43" s="3"/>
      <c r="I43" s="3"/>
      <c r="J43" s="3"/>
      <c r="K43" s="3"/>
      <c r="L43" s="3"/>
      <c r="M43" s="3"/>
      <c r="N43" s="3"/>
      <c r="O43" s="3"/>
      <c r="S43" s="2">
        <v>1</v>
      </c>
      <c r="T43" s="2">
        <v>2</v>
      </c>
      <c r="U43" s="2">
        <v>4</v>
      </c>
      <c r="V43" s="2" t="s">
        <v>1701</v>
      </c>
      <c r="X43" s="2">
        <v>1</v>
      </c>
      <c r="Y43" s="2">
        <v>2</v>
      </c>
      <c r="Z43" s="2">
        <v>4</v>
      </c>
      <c r="AA43" s="2" t="s">
        <v>1701</v>
      </c>
      <c r="AD43" s="1" t="s">
        <v>3756</v>
      </c>
      <c r="AJ43" s="33">
        <v>1</v>
      </c>
      <c r="AK43" s="33">
        <v>1</v>
      </c>
      <c r="AL43" s="33" t="s">
        <v>1701</v>
      </c>
      <c r="AM43" s="33" t="s">
        <v>1783</v>
      </c>
      <c r="AO43" s="33">
        <v>1</v>
      </c>
      <c r="AP43" s="33">
        <v>1</v>
      </c>
      <c r="AQ43" s="33" t="s">
        <v>1701</v>
      </c>
      <c r="AR43" s="33" t="s">
        <v>1783</v>
      </c>
      <c r="AV43" s="2">
        <v>25</v>
      </c>
      <c r="AW43" s="2">
        <v>13</v>
      </c>
      <c r="AX43" s="2">
        <v>18</v>
      </c>
      <c r="AY43" s="2">
        <v>31</v>
      </c>
      <c r="AZ43" s="2">
        <v>44</v>
      </c>
      <c r="BB43" s="2">
        <v>25</v>
      </c>
      <c r="BC43" s="2">
        <v>78</v>
      </c>
      <c r="BD43" s="2">
        <v>81</v>
      </c>
      <c r="BE43" s="2">
        <v>86</v>
      </c>
      <c r="BF43" s="2">
        <v>90</v>
      </c>
    </row>
    <row r="44" spans="2:58" ht="20" customHeight="1">
      <c r="B44" s="42" t="s">
        <v>1844</v>
      </c>
      <c r="C44" s="363"/>
      <c r="D44" s="364"/>
      <c r="E44" s="364"/>
      <c r="F44" s="365"/>
      <c r="H44" s="3"/>
      <c r="I44" s="3"/>
      <c r="J44" s="3"/>
      <c r="K44" s="3"/>
      <c r="L44" s="3"/>
      <c r="M44" s="3"/>
      <c r="N44" s="3"/>
      <c r="O44" s="3"/>
      <c r="Q44" s="33" t="s">
        <v>1767</v>
      </c>
      <c r="S44" s="2">
        <v>1</v>
      </c>
      <c r="T44" s="2">
        <v>3</v>
      </c>
      <c r="U44" s="2">
        <v>1</v>
      </c>
      <c r="V44" s="2" t="s">
        <v>1701</v>
      </c>
      <c r="X44" s="2">
        <v>1</v>
      </c>
      <c r="Y44" s="2">
        <v>3</v>
      </c>
      <c r="Z44" s="2">
        <v>1</v>
      </c>
      <c r="AA44" s="2" t="s">
        <v>1701</v>
      </c>
      <c r="AD44" s="2"/>
      <c r="AE44" s="2">
        <v>1</v>
      </c>
      <c r="AF44" s="2">
        <v>2</v>
      </c>
      <c r="AG44" s="2">
        <v>3</v>
      </c>
      <c r="AH44" s="2">
        <v>4</v>
      </c>
      <c r="AJ44" s="33">
        <v>1</v>
      </c>
      <c r="AK44" s="33">
        <v>2</v>
      </c>
      <c r="AL44" s="33" t="s">
        <v>1701</v>
      </c>
      <c r="AM44" s="33">
        <v>0</v>
      </c>
      <c r="AO44" s="33">
        <v>1</v>
      </c>
      <c r="AP44" s="33">
        <v>2</v>
      </c>
      <c r="AQ44" s="33" t="s">
        <v>1701</v>
      </c>
      <c r="AR44" s="33">
        <v>0</v>
      </c>
      <c r="AV44" s="3"/>
      <c r="AW44" s="3"/>
      <c r="AX44" s="3"/>
      <c r="BB44" s="3"/>
      <c r="BC44" s="3"/>
      <c r="BD44" s="3"/>
    </row>
    <row r="45" spans="2:58" ht="31" customHeight="1">
      <c r="B45" s="345" t="s">
        <v>1845</v>
      </c>
      <c r="C45" s="346"/>
      <c r="D45" s="346"/>
      <c r="E45" s="50">
        <f>F45</f>
        <v>0</v>
      </c>
      <c r="F45" s="51"/>
      <c r="Q45" s="33" t="s">
        <v>1768</v>
      </c>
      <c r="S45" s="2">
        <v>1</v>
      </c>
      <c r="T45" s="2">
        <v>3</v>
      </c>
      <c r="U45" s="2">
        <v>2</v>
      </c>
      <c r="V45" s="2" t="s">
        <v>1701</v>
      </c>
      <c r="X45" s="2">
        <v>1</v>
      </c>
      <c r="Y45" s="2">
        <v>3</v>
      </c>
      <c r="Z45" s="2">
        <v>2</v>
      </c>
      <c r="AA45" s="2" t="s">
        <v>1701</v>
      </c>
      <c r="AD45" s="259">
        <v>1</v>
      </c>
      <c r="AE45" s="2" t="s">
        <v>1701</v>
      </c>
      <c r="AF45" s="2" t="s">
        <v>1701</v>
      </c>
      <c r="AG45" s="2" t="s">
        <v>1701</v>
      </c>
      <c r="AH45" s="2" t="s">
        <v>1701</v>
      </c>
      <c r="AJ45" s="33">
        <v>1</v>
      </c>
      <c r="AK45" s="33">
        <v>2</v>
      </c>
      <c r="AL45" s="33" t="s">
        <v>1701</v>
      </c>
      <c r="AM45" s="33" t="s">
        <v>1777</v>
      </c>
      <c r="AO45" s="33">
        <v>1</v>
      </c>
      <c r="AP45" s="33">
        <v>2</v>
      </c>
      <c r="AQ45" s="33" t="s">
        <v>1701</v>
      </c>
      <c r="AR45" s="33" t="s">
        <v>1777</v>
      </c>
      <c r="AV45" s="2" t="s">
        <v>3768</v>
      </c>
      <c r="AW45" s="2">
        <v>200</v>
      </c>
      <c r="AX45" s="2">
        <v>300</v>
      </c>
      <c r="AY45" s="2">
        <v>450</v>
      </c>
      <c r="AZ45" s="2">
        <v>550</v>
      </c>
      <c r="BB45" s="2" t="s">
        <v>3768</v>
      </c>
      <c r="BC45" s="2">
        <v>200</v>
      </c>
      <c r="BD45" s="2">
        <v>300</v>
      </c>
      <c r="BE45" s="2">
        <v>450</v>
      </c>
      <c r="BF45" s="2">
        <v>550</v>
      </c>
    </row>
    <row r="46" spans="2:58" ht="20" customHeight="1">
      <c r="Q46" s="33" t="s">
        <v>1769</v>
      </c>
      <c r="S46" s="2">
        <v>1</v>
      </c>
      <c r="T46" s="2">
        <v>3</v>
      </c>
      <c r="U46" s="2">
        <v>3</v>
      </c>
      <c r="V46" s="2" t="s">
        <v>1701</v>
      </c>
      <c r="X46" s="2">
        <v>1</v>
      </c>
      <c r="Y46" s="2">
        <v>3</v>
      </c>
      <c r="Z46" s="2">
        <v>3</v>
      </c>
      <c r="AA46" s="2" t="s">
        <v>1701</v>
      </c>
      <c r="AD46" s="259">
        <v>2</v>
      </c>
      <c r="AE46" s="2" t="s">
        <v>1701</v>
      </c>
      <c r="AF46" s="2">
        <v>9071627</v>
      </c>
      <c r="AG46" s="2">
        <v>9071627</v>
      </c>
      <c r="AH46" s="2">
        <v>9071627</v>
      </c>
      <c r="AJ46" s="33">
        <v>1</v>
      </c>
      <c r="AK46" s="33">
        <v>2</v>
      </c>
      <c r="AL46" s="33" t="s">
        <v>1701</v>
      </c>
      <c r="AM46" s="33" t="s">
        <v>1778</v>
      </c>
      <c r="AO46" s="33">
        <v>1</v>
      </c>
      <c r="AP46" s="33">
        <v>2</v>
      </c>
      <c r="AQ46" s="33" t="s">
        <v>1701</v>
      </c>
      <c r="AR46" s="33" t="s">
        <v>1778</v>
      </c>
      <c r="AV46" s="2">
        <v>16</v>
      </c>
      <c r="AW46" s="2">
        <v>0</v>
      </c>
      <c r="AX46" s="2">
        <v>0</v>
      </c>
      <c r="AY46" s="2">
        <v>0</v>
      </c>
      <c r="AZ46" s="2">
        <v>0</v>
      </c>
      <c r="BB46" s="2">
        <v>16</v>
      </c>
      <c r="BC46" s="2">
        <v>115</v>
      </c>
      <c r="BD46" s="2">
        <v>127</v>
      </c>
      <c r="BE46" s="2">
        <v>159</v>
      </c>
      <c r="BF46" s="2">
        <v>190</v>
      </c>
    </row>
    <row r="47" spans="2:58" ht="20" customHeight="1">
      <c r="Q47" s="46">
        <v>1</v>
      </c>
      <c r="S47" s="2">
        <v>1</v>
      </c>
      <c r="T47" s="2">
        <v>3</v>
      </c>
      <c r="U47" s="2">
        <v>4</v>
      </c>
      <c r="V47" s="2" t="s">
        <v>1701</v>
      </c>
      <c r="X47" s="2">
        <v>1</v>
      </c>
      <c r="Y47" s="2">
        <v>3</v>
      </c>
      <c r="Z47" s="2">
        <v>4</v>
      </c>
      <c r="AA47" s="2" t="s">
        <v>1701</v>
      </c>
      <c r="AD47" s="259">
        <v>3</v>
      </c>
      <c r="AE47" s="2" t="s">
        <v>1701</v>
      </c>
      <c r="AF47" s="2">
        <v>9071627</v>
      </c>
      <c r="AG47" s="2">
        <v>9071627</v>
      </c>
      <c r="AH47" s="2">
        <v>9071627</v>
      </c>
      <c r="AJ47" s="33">
        <v>1</v>
      </c>
      <c r="AK47" s="33">
        <v>2</v>
      </c>
      <c r="AL47" s="33" t="s">
        <v>1701</v>
      </c>
      <c r="AM47" s="33" t="s">
        <v>1779</v>
      </c>
      <c r="AO47" s="33">
        <v>1</v>
      </c>
      <c r="AP47" s="33">
        <v>2</v>
      </c>
      <c r="AQ47" s="33" t="s">
        <v>1701</v>
      </c>
      <c r="AR47" s="33" t="s">
        <v>1779</v>
      </c>
      <c r="AV47" s="2">
        <v>18</v>
      </c>
      <c r="AW47" s="2">
        <v>0</v>
      </c>
      <c r="AX47" s="2">
        <v>0</v>
      </c>
      <c r="AY47" s="2">
        <v>0</v>
      </c>
      <c r="AZ47" s="2">
        <v>0</v>
      </c>
      <c r="BB47" s="2">
        <v>18</v>
      </c>
      <c r="BC47" s="2">
        <v>118</v>
      </c>
      <c r="BD47" s="2">
        <v>130</v>
      </c>
      <c r="BE47" s="2">
        <v>162</v>
      </c>
      <c r="BF47" s="2">
        <v>193</v>
      </c>
    </row>
    <row r="48" spans="2:58" ht="20" customHeight="1">
      <c r="S48" s="2">
        <v>1</v>
      </c>
      <c r="T48" s="2">
        <v>4</v>
      </c>
      <c r="U48" s="2">
        <v>1</v>
      </c>
      <c r="V48" s="2" t="s">
        <v>1701</v>
      </c>
      <c r="X48" s="2">
        <v>1</v>
      </c>
      <c r="Y48" s="2">
        <v>4</v>
      </c>
      <c r="Z48" s="2">
        <v>1</v>
      </c>
      <c r="AA48" s="2" t="s">
        <v>1701</v>
      </c>
      <c r="AD48" s="259">
        <v>4</v>
      </c>
      <c r="AE48" s="2" t="s">
        <v>1701</v>
      </c>
      <c r="AF48" s="2">
        <v>9071627</v>
      </c>
      <c r="AG48" s="2">
        <v>9071627</v>
      </c>
      <c r="AH48" s="2">
        <v>9071627</v>
      </c>
      <c r="AJ48" s="33">
        <v>1</v>
      </c>
      <c r="AK48" s="33">
        <v>2</v>
      </c>
      <c r="AL48" s="33" t="s">
        <v>1701</v>
      </c>
      <c r="AM48" s="33" t="s">
        <v>1780</v>
      </c>
      <c r="AO48" s="33">
        <v>1</v>
      </c>
      <c r="AP48" s="33">
        <v>2</v>
      </c>
      <c r="AQ48" s="33" t="s">
        <v>1701</v>
      </c>
      <c r="AR48" s="33" t="s">
        <v>1780</v>
      </c>
      <c r="AV48" s="2">
        <v>19</v>
      </c>
      <c r="AW48" s="2">
        <v>0</v>
      </c>
      <c r="AX48" s="2">
        <v>0</v>
      </c>
      <c r="AY48" s="2">
        <v>0</v>
      </c>
      <c r="AZ48" s="2">
        <v>0</v>
      </c>
      <c r="BB48" s="2">
        <v>19</v>
      </c>
      <c r="BC48" s="2">
        <v>118</v>
      </c>
      <c r="BD48" s="2">
        <v>130</v>
      </c>
      <c r="BE48" s="2">
        <v>162</v>
      </c>
      <c r="BF48" s="2">
        <v>193</v>
      </c>
    </row>
    <row r="49" spans="17:58" ht="30.5" customHeight="1">
      <c r="Q49" s="33" t="s">
        <v>1773</v>
      </c>
      <c r="S49" s="2">
        <v>1</v>
      </c>
      <c r="T49" s="2">
        <v>4</v>
      </c>
      <c r="U49" s="2">
        <v>2</v>
      </c>
      <c r="V49" s="2" t="s">
        <v>1701</v>
      </c>
      <c r="X49" s="2">
        <v>1</v>
      </c>
      <c r="Y49" s="2">
        <v>4</v>
      </c>
      <c r="Z49" s="2">
        <v>2</v>
      </c>
      <c r="AA49" s="2" t="s">
        <v>1701</v>
      </c>
      <c r="AD49" s="259">
        <v>5</v>
      </c>
      <c r="AE49" s="2" t="s">
        <v>1701</v>
      </c>
      <c r="AF49" s="2">
        <v>9071627</v>
      </c>
      <c r="AG49" s="2">
        <v>9071627</v>
      </c>
      <c r="AH49" s="2">
        <v>9071627</v>
      </c>
      <c r="AJ49" s="33">
        <v>1</v>
      </c>
      <c r="AK49" s="33">
        <v>2</v>
      </c>
      <c r="AL49" s="33" t="s">
        <v>1701</v>
      </c>
      <c r="AM49" s="33" t="s">
        <v>1781</v>
      </c>
      <c r="AO49" s="33">
        <v>1</v>
      </c>
      <c r="AP49" s="33">
        <v>2</v>
      </c>
      <c r="AQ49" s="33" t="s">
        <v>1701</v>
      </c>
      <c r="AR49" s="33" t="s">
        <v>1781</v>
      </c>
      <c r="AV49" s="2">
        <v>22</v>
      </c>
      <c r="AW49" s="2">
        <v>0</v>
      </c>
      <c r="AX49" s="2">
        <v>0</v>
      </c>
      <c r="AY49" s="2">
        <v>0</v>
      </c>
      <c r="AZ49" s="2">
        <v>0</v>
      </c>
      <c r="BB49" s="2">
        <v>22</v>
      </c>
      <c r="BC49" s="2">
        <v>121</v>
      </c>
      <c r="BD49" s="2">
        <v>133</v>
      </c>
      <c r="BE49" s="2">
        <v>165</v>
      </c>
      <c r="BF49" s="2">
        <v>196</v>
      </c>
    </row>
    <row r="50" spans="17:58" ht="20" customHeight="1">
      <c r="Q50" s="33" t="s">
        <v>1774</v>
      </c>
      <c r="S50" s="2">
        <v>1</v>
      </c>
      <c r="T50" s="2">
        <v>4</v>
      </c>
      <c r="U50" s="2">
        <v>3</v>
      </c>
      <c r="V50" s="2" t="s">
        <v>1701</v>
      </c>
      <c r="X50" s="2">
        <v>1</v>
      </c>
      <c r="Y50" s="2">
        <v>4</v>
      </c>
      <c r="Z50" s="2">
        <v>3</v>
      </c>
      <c r="AA50" s="2" t="s">
        <v>1701</v>
      </c>
      <c r="AD50" s="259">
        <v>6</v>
      </c>
      <c r="AE50" s="2" t="s">
        <v>1701</v>
      </c>
      <c r="AF50" s="2">
        <v>9071627</v>
      </c>
      <c r="AG50" s="2">
        <v>9071627</v>
      </c>
      <c r="AH50" s="2">
        <v>9071627</v>
      </c>
      <c r="AJ50" s="33">
        <v>1</v>
      </c>
      <c r="AK50" s="33">
        <v>2</v>
      </c>
      <c r="AL50" s="33" t="s">
        <v>1701</v>
      </c>
      <c r="AM50" s="33" t="s">
        <v>1782</v>
      </c>
      <c r="AO50" s="33">
        <v>1</v>
      </c>
      <c r="AP50" s="33">
        <v>2</v>
      </c>
      <c r="AQ50" s="33" t="s">
        <v>1701</v>
      </c>
      <c r="AR50" s="33" t="s">
        <v>1782</v>
      </c>
      <c r="AV50" s="2">
        <v>25</v>
      </c>
      <c r="AW50" s="2">
        <v>0</v>
      </c>
      <c r="AX50" s="2">
        <v>0</v>
      </c>
      <c r="AY50" s="2">
        <v>0</v>
      </c>
      <c r="AZ50" s="2">
        <v>0</v>
      </c>
      <c r="BB50" s="2">
        <v>25</v>
      </c>
      <c r="BC50" s="2">
        <v>124</v>
      </c>
      <c r="BD50" s="2">
        <v>136</v>
      </c>
      <c r="BE50" s="2">
        <v>168</v>
      </c>
      <c r="BF50" s="2">
        <v>199</v>
      </c>
    </row>
    <row r="51" spans="17:58" ht="20" customHeight="1">
      <c r="Q51" s="33" t="s">
        <v>1775</v>
      </c>
      <c r="S51" s="2">
        <v>1</v>
      </c>
      <c r="T51" s="2">
        <v>4</v>
      </c>
      <c r="U51" s="2">
        <v>4</v>
      </c>
      <c r="V51" s="2" t="s">
        <v>1701</v>
      </c>
      <c r="X51" s="2">
        <v>1</v>
      </c>
      <c r="Y51" s="2">
        <v>4</v>
      </c>
      <c r="Z51" s="2">
        <v>4</v>
      </c>
      <c r="AA51" s="2" t="s">
        <v>1701</v>
      </c>
      <c r="AD51" s="259">
        <v>7</v>
      </c>
      <c r="AE51" s="2" t="s">
        <v>1701</v>
      </c>
      <c r="AF51" s="2">
        <v>9071627</v>
      </c>
      <c r="AG51" s="2">
        <v>9071627</v>
      </c>
      <c r="AH51" s="2">
        <v>9071627</v>
      </c>
      <c r="AJ51" s="33">
        <v>1</v>
      </c>
      <c r="AK51" s="33">
        <v>2</v>
      </c>
      <c r="AL51" s="33" t="s">
        <v>1701</v>
      </c>
      <c r="AM51" s="33" t="s">
        <v>1783</v>
      </c>
      <c r="AO51" s="33">
        <v>1</v>
      </c>
      <c r="AP51" s="33">
        <v>2</v>
      </c>
      <c r="AQ51" s="33" t="s">
        <v>1701</v>
      </c>
      <c r="AR51" s="33" t="s">
        <v>1783</v>
      </c>
      <c r="AV51" s="3"/>
      <c r="AW51" s="3"/>
      <c r="AX51" s="3"/>
      <c r="BB51" s="3"/>
      <c r="BC51" s="3"/>
      <c r="BD51" s="3"/>
    </row>
    <row r="52" spans="17:58" ht="20" customHeight="1">
      <c r="Q52" s="33" t="s">
        <v>1776</v>
      </c>
      <c r="S52" s="2">
        <v>2</v>
      </c>
      <c r="T52" s="2">
        <v>1</v>
      </c>
      <c r="U52" s="2">
        <v>1</v>
      </c>
      <c r="V52" s="2" t="s">
        <v>1701</v>
      </c>
      <c r="X52" s="2">
        <v>2</v>
      </c>
      <c r="Y52" s="2">
        <v>1</v>
      </c>
      <c r="Z52" s="2">
        <v>1</v>
      </c>
      <c r="AA52" s="2" t="s">
        <v>1701</v>
      </c>
      <c r="AJ52" s="33">
        <v>1</v>
      </c>
      <c r="AK52" s="33">
        <v>3</v>
      </c>
      <c r="AL52" s="33" t="s">
        <v>1701</v>
      </c>
      <c r="AM52" s="33">
        <v>0</v>
      </c>
      <c r="AO52" s="33">
        <v>1</v>
      </c>
      <c r="AP52" s="33">
        <v>3</v>
      </c>
      <c r="AQ52" s="33" t="s">
        <v>1701</v>
      </c>
      <c r="AR52" s="33">
        <v>0</v>
      </c>
      <c r="AV52" s="2" t="s">
        <v>3769</v>
      </c>
      <c r="AW52" s="2">
        <v>200</v>
      </c>
      <c r="AX52" s="2">
        <v>300</v>
      </c>
      <c r="AY52" s="2">
        <v>450</v>
      </c>
      <c r="AZ52" s="2">
        <v>550</v>
      </c>
      <c r="BB52" s="2" t="s">
        <v>3769</v>
      </c>
      <c r="BC52" s="2">
        <v>200</v>
      </c>
      <c r="BD52" s="2">
        <v>300</v>
      </c>
      <c r="BE52" s="2">
        <v>450</v>
      </c>
      <c r="BF52" s="2">
        <v>550</v>
      </c>
    </row>
    <row r="53" spans="17:58" ht="20" customHeight="1">
      <c r="Q53" s="46">
        <v>1</v>
      </c>
      <c r="S53" s="2">
        <v>2</v>
      </c>
      <c r="T53" s="2">
        <v>1</v>
      </c>
      <c r="U53" s="2">
        <v>2</v>
      </c>
      <c r="V53" s="2" t="s">
        <v>1701</v>
      </c>
      <c r="X53" s="2">
        <v>2</v>
      </c>
      <c r="Y53" s="2">
        <v>1</v>
      </c>
      <c r="Z53" s="2">
        <v>2</v>
      </c>
      <c r="AA53" s="2" t="s">
        <v>1701</v>
      </c>
      <c r="AD53" s="1" t="s">
        <v>3757</v>
      </c>
      <c r="AJ53" s="33">
        <v>1</v>
      </c>
      <c r="AK53" s="33">
        <v>3</v>
      </c>
      <c r="AL53" s="33" t="s">
        <v>1701</v>
      </c>
      <c r="AM53" s="33" t="s">
        <v>1777</v>
      </c>
      <c r="AO53" s="33">
        <v>1</v>
      </c>
      <c r="AP53" s="33">
        <v>3</v>
      </c>
      <c r="AQ53" s="33" t="s">
        <v>1701</v>
      </c>
      <c r="AR53" s="33" t="s">
        <v>1777</v>
      </c>
      <c r="AV53" s="2">
        <v>16</v>
      </c>
      <c r="AW53" s="2">
        <v>21</v>
      </c>
      <c r="AX53" s="2">
        <v>32</v>
      </c>
      <c r="AY53" s="2">
        <v>63</v>
      </c>
      <c r="AZ53" s="2">
        <v>94</v>
      </c>
      <c r="BB53" s="2">
        <v>16</v>
      </c>
      <c r="BC53" s="2">
        <v>68</v>
      </c>
      <c r="BD53" s="2">
        <v>68</v>
      </c>
      <c r="BE53" s="2">
        <v>68</v>
      </c>
      <c r="BF53" s="2">
        <v>68</v>
      </c>
    </row>
    <row r="54" spans="17:58" ht="20" customHeight="1">
      <c r="S54" s="2">
        <v>2</v>
      </c>
      <c r="T54" s="2">
        <v>1</v>
      </c>
      <c r="U54" s="2">
        <v>3</v>
      </c>
      <c r="V54" s="2" t="s">
        <v>1701</v>
      </c>
      <c r="X54" s="2">
        <v>2</v>
      </c>
      <c r="Y54" s="2">
        <v>1</v>
      </c>
      <c r="Z54" s="2">
        <v>3</v>
      </c>
      <c r="AA54" s="2" t="s">
        <v>1701</v>
      </c>
      <c r="AD54" s="2"/>
      <c r="AE54" s="2">
        <v>1</v>
      </c>
      <c r="AF54" s="2">
        <v>2</v>
      </c>
      <c r="AG54" s="2">
        <v>3</v>
      </c>
      <c r="AH54" s="2">
        <v>4</v>
      </c>
      <c r="AJ54" s="33">
        <v>1</v>
      </c>
      <c r="AK54" s="33">
        <v>3</v>
      </c>
      <c r="AL54" s="33" t="s">
        <v>1701</v>
      </c>
      <c r="AM54" s="33" t="s">
        <v>1778</v>
      </c>
      <c r="AO54" s="33">
        <v>1</v>
      </c>
      <c r="AP54" s="33">
        <v>3</v>
      </c>
      <c r="AQ54" s="33" t="s">
        <v>1701</v>
      </c>
      <c r="AR54" s="33" t="s">
        <v>1778</v>
      </c>
      <c r="AV54" s="2">
        <v>18</v>
      </c>
      <c r="AW54" s="2">
        <v>21</v>
      </c>
      <c r="AX54" s="2">
        <v>32</v>
      </c>
      <c r="AY54" s="2">
        <v>63</v>
      </c>
      <c r="AZ54" s="2">
        <v>94</v>
      </c>
      <c r="BB54" s="2">
        <v>18</v>
      </c>
      <c r="BC54" s="2">
        <v>71</v>
      </c>
      <c r="BD54" s="2">
        <v>71</v>
      </c>
      <c r="BE54" s="2">
        <v>71</v>
      </c>
      <c r="BF54" s="2">
        <v>71</v>
      </c>
    </row>
    <row r="55" spans="17:58" ht="20" customHeight="1">
      <c r="Q55" s="33" t="s">
        <v>1848</v>
      </c>
      <c r="S55" s="2">
        <v>2</v>
      </c>
      <c r="T55" s="2">
        <v>1</v>
      </c>
      <c r="U55" s="2">
        <v>4</v>
      </c>
      <c r="V55" s="2" t="s">
        <v>1701</v>
      </c>
      <c r="X55" s="2">
        <v>2</v>
      </c>
      <c r="Y55" s="2">
        <v>1</v>
      </c>
      <c r="Z55" s="2">
        <v>4</v>
      </c>
      <c r="AA55" s="2" t="s">
        <v>1701</v>
      </c>
      <c r="AD55" s="259">
        <v>1</v>
      </c>
      <c r="AE55" s="2" t="s">
        <v>1701</v>
      </c>
      <c r="AF55" s="2" t="s">
        <v>1701</v>
      </c>
      <c r="AG55" s="2" t="s">
        <v>1701</v>
      </c>
      <c r="AH55" s="2" t="s">
        <v>1701</v>
      </c>
      <c r="AJ55" s="33">
        <v>1</v>
      </c>
      <c r="AK55" s="33">
        <v>3</v>
      </c>
      <c r="AL55" s="33" t="s">
        <v>1701</v>
      </c>
      <c r="AM55" s="33" t="s">
        <v>1779</v>
      </c>
      <c r="AO55" s="33">
        <v>1</v>
      </c>
      <c r="AP55" s="33">
        <v>3</v>
      </c>
      <c r="AQ55" s="33" t="s">
        <v>1701</v>
      </c>
      <c r="AR55" s="33" t="s">
        <v>1779</v>
      </c>
      <c r="AV55" s="2">
        <v>19</v>
      </c>
      <c r="AW55" s="2">
        <v>21</v>
      </c>
      <c r="AX55" s="2">
        <v>32</v>
      </c>
      <c r="AY55" s="2">
        <v>63</v>
      </c>
      <c r="AZ55" s="2">
        <v>94</v>
      </c>
      <c r="BB55" s="2">
        <v>19</v>
      </c>
      <c r="BC55" s="2">
        <v>71</v>
      </c>
      <c r="BD55" s="2">
        <v>71</v>
      </c>
      <c r="BE55" s="2">
        <v>71</v>
      </c>
      <c r="BF55" s="2">
        <v>71</v>
      </c>
    </row>
    <row r="56" spans="17:58" ht="20" customHeight="1">
      <c r="Q56" s="33" t="s">
        <v>1850</v>
      </c>
      <c r="S56" s="2">
        <v>2</v>
      </c>
      <c r="T56" s="2">
        <v>2</v>
      </c>
      <c r="U56" s="2">
        <v>1</v>
      </c>
      <c r="V56" s="2" t="s">
        <v>1701</v>
      </c>
      <c r="X56" s="2">
        <v>2</v>
      </c>
      <c r="Y56" s="2">
        <v>2</v>
      </c>
      <c r="Z56" s="2">
        <v>1</v>
      </c>
      <c r="AA56" s="2" t="s">
        <v>1701</v>
      </c>
      <c r="AD56" s="259">
        <v>2</v>
      </c>
      <c r="AE56" s="2" t="s">
        <v>1701</v>
      </c>
      <c r="AF56" s="2">
        <v>9088251</v>
      </c>
      <c r="AG56" s="2">
        <v>9088251</v>
      </c>
      <c r="AH56" s="2">
        <v>9088251</v>
      </c>
      <c r="AJ56" s="33">
        <v>1</v>
      </c>
      <c r="AK56" s="33">
        <v>3</v>
      </c>
      <c r="AL56" s="33" t="s">
        <v>1701</v>
      </c>
      <c r="AM56" s="33" t="s">
        <v>1780</v>
      </c>
      <c r="AO56" s="33">
        <v>1</v>
      </c>
      <c r="AP56" s="33">
        <v>3</v>
      </c>
      <c r="AQ56" s="33" t="s">
        <v>1701</v>
      </c>
      <c r="AR56" s="33" t="s">
        <v>1780</v>
      </c>
      <c r="AV56" s="2">
        <v>22</v>
      </c>
      <c r="AW56" s="2">
        <v>21</v>
      </c>
      <c r="AX56" s="2">
        <v>32</v>
      </c>
      <c r="AY56" s="2">
        <v>63</v>
      </c>
      <c r="AZ56" s="2">
        <v>94</v>
      </c>
      <c r="BB56" s="2">
        <v>22</v>
      </c>
      <c r="BC56" s="2">
        <v>74</v>
      </c>
      <c r="BD56" s="2">
        <v>74</v>
      </c>
      <c r="BE56" s="2">
        <v>74</v>
      </c>
      <c r="BF56" s="2">
        <v>74</v>
      </c>
    </row>
    <row r="57" spans="17:58">
      <c r="Q57" s="46">
        <v>1</v>
      </c>
      <c r="S57" s="2">
        <v>2</v>
      </c>
      <c r="T57" s="2">
        <v>2</v>
      </c>
      <c r="U57" s="2">
        <v>2</v>
      </c>
      <c r="V57" s="2">
        <v>9237852</v>
      </c>
      <c r="X57" s="2">
        <v>2</v>
      </c>
      <c r="Y57" s="2">
        <v>2</v>
      </c>
      <c r="Z57" s="2">
        <v>2</v>
      </c>
      <c r="AA57" s="2" t="s">
        <v>1701</v>
      </c>
      <c r="AD57" s="259">
        <v>3</v>
      </c>
      <c r="AE57" s="2" t="s">
        <v>1701</v>
      </c>
      <c r="AF57" s="2">
        <v>9088251</v>
      </c>
      <c r="AG57" s="2">
        <v>9088251</v>
      </c>
      <c r="AH57" s="2">
        <v>9088251</v>
      </c>
      <c r="AJ57" s="33">
        <v>1</v>
      </c>
      <c r="AK57" s="33">
        <v>3</v>
      </c>
      <c r="AL57" s="33" t="s">
        <v>1701</v>
      </c>
      <c r="AM57" s="33" t="s">
        <v>1781</v>
      </c>
      <c r="AO57" s="33">
        <v>1</v>
      </c>
      <c r="AP57" s="33">
        <v>3</v>
      </c>
      <c r="AQ57" s="33" t="s">
        <v>1701</v>
      </c>
      <c r="AR57" s="33" t="s">
        <v>1781</v>
      </c>
      <c r="AV57" s="2">
        <v>25</v>
      </c>
      <c r="AW57" s="2">
        <v>21</v>
      </c>
      <c r="AX57" s="2">
        <v>32</v>
      </c>
      <c r="AY57" s="2">
        <v>63</v>
      </c>
      <c r="AZ57" s="2">
        <v>94</v>
      </c>
      <c r="BB57" s="2">
        <v>25</v>
      </c>
      <c r="BC57" s="2">
        <v>77</v>
      </c>
      <c r="BD57" s="2">
        <v>77</v>
      </c>
      <c r="BE57" s="2">
        <v>77</v>
      </c>
      <c r="BF57" s="2">
        <v>77</v>
      </c>
    </row>
    <row r="58" spans="17:58">
      <c r="S58" s="2">
        <v>2</v>
      </c>
      <c r="T58" s="2">
        <v>2</v>
      </c>
      <c r="U58" s="2">
        <v>3</v>
      </c>
      <c r="V58" s="2">
        <v>9237880</v>
      </c>
      <c r="X58" s="2">
        <v>2</v>
      </c>
      <c r="Y58" s="2">
        <v>2</v>
      </c>
      <c r="Z58" s="2">
        <v>3</v>
      </c>
      <c r="AA58" s="2" t="s">
        <v>1701</v>
      </c>
      <c r="AD58" s="259">
        <v>4</v>
      </c>
      <c r="AE58" s="2" t="s">
        <v>1701</v>
      </c>
      <c r="AF58" s="2">
        <v>9088251</v>
      </c>
      <c r="AG58" s="2">
        <v>9088251</v>
      </c>
      <c r="AH58" s="2">
        <v>9088251</v>
      </c>
      <c r="AJ58" s="33">
        <v>1</v>
      </c>
      <c r="AK58" s="33">
        <v>3</v>
      </c>
      <c r="AL58" s="33" t="s">
        <v>1701</v>
      </c>
      <c r="AM58" s="33" t="s">
        <v>1782</v>
      </c>
      <c r="AO58" s="33">
        <v>1</v>
      </c>
      <c r="AP58" s="33">
        <v>3</v>
      </c>
      <c r="AQ58" s="33" t="s">
        <v>1701</v>
      </c>
      <c r="AR58" s="33" t="s">
        <v>1782</v>
      </c>
      <c r="AV58" s="3"/>
      <c r="AW58" s="3"/>
      <c r="AX58" s="3"/>
      <c r="BB58" s="3"/>
      <c r="BC58" s="3"/>
      <c r="BD58" s="3"/>
    </row>
    <row r="59" spans="17:58">
      <c r="S59" s="2">
        <v>2</v>
      </c>
      <c r="T59" s="2">
        <v>2</v>
      </c>
      <c r="U59" s="2">
        <v>4</v>
      </c>
      <c r="V59" s="2">
        <v>9237852</v>
      </c>
      <c r="X59" s="2">
        <v>2</v>
      </c>
      <c r="Y59" s="2">
        <v>2</v>
      </c>
      <c r="Z59" s="2">
        <v>4</v>
      </c>
      <c r="AA59" s="2" t="s">
        <v>1701</v>
      </c>
      <c r="AD59" s="259">
        <v>5</v>
      </c>
      <c r="AE59" s="2" t="s">
        <v>1701</v>
      </c>
      <c r="AF59" s="2">
        <v>9088251</v>
      </c>
      <c r="AG59" s="2">
        <v>9088251</v>
      </c>
      <c r="AH59" s="2">
        <v>9088251</v>
      </c>
      <c r="AJ59" s="33">
        <v>1</v>
      </c>
      <c r="AK59" s="33">
        <v>3</v>
      </c>
      <c r="AL59" s="33" t="s">
        <v>1701</v>
      </c>
      <c r="AM59" s="33" t="s">
        <v>1783</v>
      </c>
      <c r="AO59" s="33">
        <v>1</v>
      </c>
      <c r="AP59" s="33">
        <v>3</v>
      </c>
      <c r="AQ59" s="33" t="s">
        <v>1701</v>
      </c>
      <c r="AR59" s="33" t="s">
        <v>1783</v>
      </c>
      <c r="AV59" s="2" t="s">
        <v>3770</v>
      </c>
      <c r="AW59" s="2">
        <v>200</v>
      </c>
      <c r="AX59" s="2">
        <v>300</v>
      </c>
      <c r="AY59" s="2">
        <v>450</v>
      </c>
      <c r="AZ59" s="2">
        <v>550</v>
      </c>
      <c r="BB59" s="2" t="s">
        <v>3770</v>
      </c>
      <c r="BC59" s="2">
        <v>200</v>
      </c>
      <c r="BD59" s="2">
        <v>300</v>
      </c>
      <c r="BE59" s="2">
        <v>450</v>
      </c>
      <c r="BF59" s="2">
        <v>550</v>
      </c>
    </row>
    <row r="60" spans="17:58">
      <c r="S60" s="2">
        <v>2</v>
      </c>
      <c r="T60" s="2">
        <v>3</v>
      </c>
      <c r="U60" s="2">
        <v>1</v>
      </c>
      <c r="V60" s="2" t="s">
        <v>1701</v>
      </c>
      <c r="X60" s="2">
        <v>2</v>
      </c>
      <c r="Y60" s="2">
        <v>3</v>
      </c>
      <c r="Z60" s="2">
        <v>1</v>
      </c>
      <c r="AA60" s="2" t="s">
        <v>1701</v>
      </c>
      <c r="AD60" s="259">
        <v>6</v>
      </c>
      <c r="AE60" s="2" t="s">
        <v>1701</v>
      </c>
      <c r="AF60" s="2">
        <v>9088251</v>
      </c>
      <c r="AG60" s="2">
        <v>9088251</v>
      </c>
      <c r="AH60" s="2">
        <v>9088251</v>
      </c>
      <c r="AJ60" s="33">
        <v>1</v>
      </c>
      <c r="AK60" s="33">
        <v>4</v>
      </c>
      <c r="AL60" s="33" t="s">
        <v>1701</v>
      </c>
      <c r="AM60" s="33">
        <v>0</v>
      </c>
      <c r="AO60" s="33">
        <v>1</v>
      </c>
      <c r="AP60" s="33">
        <v>4</v>
      </c>
      <c r="AQ60" s="33" t="s">
        <v>1701</v>
      </c>
      <c r="AR60" s="33">
        <v>0</v>
      </c>
      <c r="AV60" s="2">
        <v>16</v>
      </c>
      <c r="AW60" s="2">
        <v>4</v>
      </c>
      <c r="AX60" s="2">
        <v>8</v>
      </c>
      <c r="AY60" s="2">
        <v>21</v>
      </c>
      <c r="AZ60" s="2">
        <v>34</v>
      </c>
      <c r="BB60" s="2">
        <v>16</v>
      </c>
      <c r="BC60" s="2">
        <v>79</v>
      </c>
      <c r="BD60" s="2">
        <v>82</v>
      </c>
      <c r="BE60" s="2">
        <v>87</v>
      </c>
      <c r="BF60" s="2">
        <v>91</v>
      </c>
    </row>
    <row r="61" spans="17:58">
      <c r="S61" s="2">
        <v>2</v>
      </c>
      <c r="T61" s="2">
        <v>3</v>
      </c>
      <c r="U61" s="2">
        <v>2</v>
      </c>
      <c r="V61" s="2" t="s">
        <v>1701</v>
      </c>
      <c r="X61" s="2">
        <v>2</v>
      </c>
      <c r="Y61" s="2">
        <v>3</v>
      </c>
      <c r="Z61" s="2">
        <v>2</v>
      </c>
      <c r="AA61" s="2">
        <v>9237890</v>
      </c>
      <c r="AD61" s="259">
        <v>7</v>
      </c>
      <c r="AE61" s="2" t="s">
        <v>1701</v>
      </c>
      <c r="AF61" s="2">
        <v>9088251</v>
      </c>
      <c r="AG61" s="2">
        <v>9088251</v>
      </c>
      <c r="AH61" s="2">
        <v>9088251</v>
      </c>
      <c r="AJ61" s="33">
        <v>1</v>
      </c>
      <c r="AK61" s="33">
        <v>4</v>
      </c>
      <c r="AL61" s="33" t="s">
        <v>1701</v>
      </c>
      <c r="AM61" s="33" t="s">
        <v>1777</v>
      </c>
      <c r="AO61" s="33">
        <v>1</v>
      </c>
      <c r="AP61" s="33">
        <v>4</v>
      </c>
      <c r="AQ61" s="33" t="s">
        <v>1701</v>
      </c>
      <c r="AR61" s="33" t="s">
        <v>1777</v>
      </c>
      <c r="AV61" s="2">
        <v>18</v>
      </c>
      <c r="AW61" s="2">
        <v>4</v>
      </c>
      <c r="AX61" s="2">
        <v>8</v>
      </c>
      <c r="AY61" s="2">
        <v>21</v>
      </c>
      <c r="AZ61" s="2">
        <v>34</v>
      </c>
      <c r="BB61" s="2">
        <v>18</v>
      </c>
      <c r="BC61" s="2">
        <v>82</v>
      </c>
      <c r="BD61" s="2">
        <v>84</v>
      </c>
      <c r="BE61" s="2">
        <v>90</v>
      </c>
      <c r="BF61" s="2">
        <v>94</v>
      </c>
    </row>
    <row r="62" spans="17:58">
      <c r="S62" s="2">
        <v>2</v>
      </c>
      <c r="T62" s="2">
        <v>3</v>
      </c>
      <c r="U62" s="2">
        <v>3</v>
      </c>
      <c r="V62" s="2" t="s">
        <v>1701</v>
      </c>
      <c r="X62" s="2">
        <v>2</v>
      </c>
      <c r="Y62" s="2">
        <v>3</v>
      </c>
      <c r="Z62" s="2">
        <v>3</v>
      </c>
      <c r="AA62" s="2">
        <v>9237881</v>
      </c>
      <c r="AJ62" s="33">
        <v>1</v>
      </c>
      <c r="AK62" s="33">
        <v>4</v>
      </c>
      <c r="AL62" s="33" t="s">
        <v>1701</v>
      </c>
      <c r="AM62" s="33" t="s">
        <v>1778</v>
      </c>
      <c r="AO62" s="33">
        <v>1</v>
      </c>
      <c r="AP62" s="33">
        <v>4</v>
      </c>
      <c r="AQ62" s="33" t="s">
        <v>1701</v>
      </c>
      <c r="AR62" s="33" t="s">
        <v>1778</v>
      </c>
      <c r="AV62" s="2">
        <v>19</v>
      </c>
      <c r="AW62" s="2">
        <v>4</v>
      </c>
      <c r="AX62" s="2">
        <v>8</v>
      </c>
      <c r="AY62" s="2">
        <v>21</v>
      </c>
      <c r="AZ62" s="2">
        <v>34</v>
      </c>
      <c r="BB62" s="2">
        <v>19</v>
      </c>
      <c r="BC62" s="2">
        <v>82</v>
      </c>
      <c r="BD62" s="2">
        <v>84</v>
      </c>
      <c r="BE62" s="2">
        <v>90</v>
      </c>
      <c r="BF62" s="2">
        <v>94</v>
      </c>
    </row>
    <row r="63" spans="17:58">
      <c r="S63" s="2">
        <v>2</v>
      </c>
      <c r="T63" s="2">
        <v>3</v>
      </c>
      <c r="U63" s="2">
        <v>4</v>
      </c>
      <c r="V63" s="2" t="s">
        <v>1701</v>
      </c>
      <c r="X63" s="2">
        <v>2</v>
      </c>
      <c r="Y63" s="2">
        <v>3</v>
      </c>
      <c r="Z63" s="2">
        <v>4</v>
      </c>
      <c r="AA63" s="2">
        <v>9237890</v>
      </c>
      <c r="AD63" s="1" t="s">
        <v>3758</v>
      </c>
      <c r="AJ63" s="33">
        <v>1</v>
      </c>
      <c r="AK63" s="33">
        <v>4</v>
      </c>
      <c r="AL63" s="33" t="s">
        <v>1701</v>
      </c>
      <c r="AM63" s="33" t="s">
        <v>1779</v>
      </c>
      <c r="AO63" s="33">
        <v>1</v>
      </c>
      <c r="AP63" s="33">
        <v>4</v>
      </c>
      <c r="AQ63" s="33" t="s">
        <v>1701</v>
      </c>
      <c r="AR63" s="33" t="s">
        <v>1779</v>
      </c>
      <c r="AV63" s="2">
        <v>22</v>
      </c>
      <c r="AW63" s="2">
        <v>4</v>
      </c>
      <c r="AX63" s="2">
        <v>8</v>
      </c>
      <c r="AY63" s="2">
        <v>21</v>
      </c>
      <c r="AZ63" s="2">
        <v>34</v>
      </c>
      <c r="BB63" s="2">
        <v>22</v>
      </c>
      <c r="BC63" s="2">
        <v>85</v>
      </c>
      <c r="BD63" s="2">
        <v>87</v>
      </c>
      <c r="BE63" s="2">
        <v>93</v>
      </c>
      <c r="BF63" s="2">
        <v>97</v>
      </c>
    </row>
    <row r="64" spans="17:58">
      <c r="S64" s="2">
        <v>2</v>
      </c>
      <c r="T64" s="2">
        <v>4</v>
      </c>
      <c r="U64" s="2">
        <v>1</v>
      </c>
      <c r="V64" s="2" t="s">
        <v>1701</v>
      </c>
      <c r="X64" s="2">
        <v>2</v>
      </c>
      <c r="Y64" s="2">
        <v>4</v>
      </c>
      <c r="Z64" s="2">
        <v>1</v>
      </c>
      <c r="AA64" s="2" t="s">
        <v>1701</v>
      </c>
      <c r="AD64" s="2"/>
      <c r="AE64" s="2">
        <v>1</v>
      </c>
      <c r="AF64" s="2">
        <v>2</v>
      </c>
      <c r="AG64" s="2">
        <v>3</v>
      </c>
      <c r="AH64" s="2">
        <v>4</v>
      </c>
      <c r="AJ64" s="33">
        <v>1</v>
      </c>
      <c r="AK64" s="33">
        <v>4</v>
      </c>
      <c r="AL64" s="33" t="s">
        <v>1701</v>
      </c>
      <c r="AM64" s="33" t="s">
        <v>1780</v>
      </c>
      <c r="AO64" s="33">
        <v>1</v>
      </c>
      <c r="AP64" s="33">
        <v>4</v>
      </c>
      <c r="AQ64" s="33" t="s">
        <v>1701</v>
      </c>
      <c r="AR64" s="33" t="s">
        <v>1780</v>
      </c>
      <c r="AV64" s="2">
        <v>25</v>
      </c>
      <c r="AW64" s="2">
        <v>4</v>
      </c>
      <c r="AX64" s="2">
        <v>8</v>
      </c>
      <c r="AY64" s="2">
        <v>21</v>
      </c>
      <c r="AZ64" s="2">
        <v>34</v>
      </c>
      <c r="BB64" s="2">
        <v>25</v>
      </c>
      <c r="BC64" s="2">
        <v>88</v>
      </c>
      <c r="BD64" s="2">
        <v>90</v>
      </c>
      <c r="BE64" s="2">
        <v>96</v>
      </c>
      <c r="BF64" s="2">
        <v>100</v>
      </c>
    </row>
    <row r="65" spans="19:58">
      <c r="S65" s="2">
        <v>2</v>
      </c>
      <c r="T65" s="2">
        <v>4</v>
      </c>
      <c r="U65" s="2">
        <v>2</v>
      </c>
      <c r="V65" s="2" t="s">
        <v>1701</v>
      </c>
      <c r="X65" s="2">
        <v>2</v>
      </c>
      <c r="Y65" s="2">
        <v>4</v>
      </c>
      <c r="Z65" s="2">
        <v>2</v>
      </c>
      <c r="AA65" s="2" t="s">
        <v>1701</v>
      </c>
      <c r="AD65" s="259">
        <v>1</v>
      </c>
      <c r="AE65" s="2" t="s">
        <v>1701</v>
      </c>
      <c r="AF65" s="2" t="s">
        <v>1701</v>
      </c>
      <c r="AG65" s="2" t="s">
        <v>1701</v>
      </c>
      <c r="AH65" s="2" t="s">
        <v>1701</v>
      </c>
      <c r="AJ65" s="33">
        <v>1</v>
      </c>
      <c r="AK65" s="33">
        <v>4</v>
      </c>
      <c r="AL65" s="33" t="s">
        <v>1701</v>
      </c>
      <c r="AM65" s="33" t="s">
        <v>1781</v>
      </c>
      <c r="AO65" s="33">
        <v>1</v>
      </c>
      <c r="AP65" s="33">
        <v>4</v>
      </c>
      <c r="AQ65" s="33" t="s">
        <v>1701</v>
      </c>
      <c r="AR65" s="33" t="s">
        <v>1781</v>
      </c>
      <c r="AV65" s="3"/>
      <c r="AW65" s="3"/>
      <c r="AX65" s="3"/>
      <c r="BB65" s="3"/>
      <c r="BC65" s="3"/>
      <c r="BD65" s="3"/>
    </row>
    <row r="66" spans="19:58">
      <c r="S66" s="2">
        <v>2</v>
      </c>
      <c r="T66" s="2">
        <v>4</v>
      </c>
      <c r="U66" s="2">
        <v>3</v>
      </c>
      <c r="V66" s="2" t="s">
        <v>1701</v>
      </c>
      <c r="X66" s="2">
        <v>2</v>
      </c>
      <c r="Y66" s="2">
        <v>4</v>
      </c>
      <c r="Z66" s="2">
        <v>3</v>
      </c>
      <c r="AA66" s="2" t="s">
        <v>1701</v>
      </c>
      <c r="AD66" s="259">
        <v>2</v>
      </c>
      <c r="AE66" s="2" t="s">
        <v>1701</v>
      </c>
      <c r="AF66" s="2">
        <v>9088250</v>
      </c>
      <c r="AG66" s="2">
        <v>9088250</v>
      </c>
      <c r="AH66" s="2">
        <v>9088250</v>
      </c>
      <c r="AJ66" s="33">
        <v>1</v>
      </c>
      <c r="AK66" s="33">
        <v>4</v>
      </c>
      <c r="AL66" s="33" t="s">
        <v>1701</v>
      </c>
      <c r="AM66" s="33" t="s">
        <v>1782</v>
      </c>
      <c r="AO66" s="33">
        <v>1</v>
      </c>
      <c r="AP66" s="33">
        <v>4</v>
      </c>
      <c r="AQ66" s="33" t="s">
        <v>1701</v>
      </c>
      <c r="AR66" s="33" t="s">
        <v>1782</v>
      </c>
      <c r="AV66" s="2" t="s">
        <v>3771</v>
      </c>
      <c r="AW66" s="2">
        <v>200</v>
      </c>
      <c r="AX66" s="2">
        <v>300</v>
      </c>
      <c r="AY66" s="2">
        <v>450</v>
      </c>
      <c r="AZ66" s="2">
        <v>550</v>
      </c>
      <c r="BB66" s="2" t="s">
        <v>3771</v>
      </c>
      <c r="BC66" s="2">
        <v>200</v>
      </c>
      <c r="BD66" s="2">
        <v>300</v>
      </c>
      <c r="BE66" s="2">
        <v>450</v>
      </c>
      <c r="BF66" s="2">
        <v>550</v>
      </c>
    </row>
    <row r="67" spans="19:58">
      <c r="S67" s="2">
        <v>2</v>
      </c>
      <c r="T67" s="2">
        <v>4</v>
      </c>
      <c r="U67" s="2">
        <v>4</v>
      </c>
      <c r="V67" s="2" t="s">
        <v>1701</v>
      </c>
      <c r="X67" s="2">
        <v>2</v>
      </c>
      <c r="Y67" s="2">
        <v>4</v>
      </c>
      <c r="Z67" s="2">
        <v>4</v>
      </c>
      <c r="AA67" s="2" t="s">
        <v>1701</v>
      </c>
      <c r="AD67" s="259">
        <v>3</v>
      </c>
      <c r="AE67" s="2" t="s">
        <v>1701</v>
      </c>
      <c r="AF67" s="2">
        <v>9088250</v>
      </c>
      <c r="AG67" s="2">
        <v>9088250</v>
      </c>
      <c r="AH67" s="2">
        <v>9088250</v>
      </c>
      <c r="AJ67" s="33">
        <v>1</v>
      </c>
      <c r="AK67" s="33">
        <v>4</v>
      </c>
      <c r="AL67" s="33" t="s">
        <v>1701</v>
      </c>
      <c r="AM67" s="33" t="s">
        <v>1783</v>
      </c>
      <c r="AO67" s="33">
        <v>1</v>
      </c>
      <c r="AP67" s="33">
        <v>4</v>
      </c>
      <c r="AQ67" s="33" t="s">
        <v>1701</v>
      </c>
      <c r="AR67" s="33" t="s">
        <v>1783</v>
      </c>
      <c r="AV67" s="2">
        <v>16</v>
      </c>
      <c r="AW67" s="2">
        <v>0</v>
      </c>
      <c r="AX67" s="2">
        <v>0</v>
      </c>
      <c r="AY67" s="2">
        <v>0</v>
      </c>
      <c r="AZ67" s="2">
        <v>0</v>
      </c>
      <c r="BB67" s="2">
        <v>16</v>
      </c>
      <c r="BC67" s="2">
        <v>125</v>
      </c>
      <c r="BD67" s="2">
        <v>136</v>
      </c>
      <c r="BE67" s="2">
        <v>169</v>
      </c>
      <c r="BF67" s="2">
        <v>200</v>
      </c>
    </row>
    <row r="68" spans="19:58">
      <c r="S68" s="2">
        <v>3</v>
      </c>
      <c r="T68" s="2">
        <v>1</v>
      </c>
      <c r="U68" s="2">
        <v>1</v>
      </c>
      <c r="V68" s="2" t="s">
        <v>1701</v>
      </c>
      <c r="X68" s="2">
        <v>3</v>
      </c>
      <c r="Y68" s="2">
        <v>1</v>
      </c>
      <c r="Z68" s="2">
        <v>1</v>
      </c>
      <c r="AA68" s="2" t="s">
        <v>1701</v>
      </c>
      <c r="AD68" s="259">
        <v>4</v>
      </c>
      <c r="AE68" s="2" t="s">
        <v>1701</v>
      </c>
      <c r="AF68" s="2">
        <v>9088250</v>
      </c>
      <c r="AG68" s="2">
        <v>9088250</v>
      </c>
      <c r="AH68" s="2">
        <v>9088250</v>
      </c>
      <c r="AJ68" s="33">
        <v>2</v>
      </c>
      <c r="AK68" s="33">
        <v>1</v>
      </c>
      <c r="AL68" s="33" t="s">
        <v>1701</v>
      </c>
      <c r="AM68" s="33">
        <v>0</v>
      </c>
      <c r="AO68" s="33">
        <v>2</v>
      </c>
      <c r="AP68" s="33">
        <v>1</v>
      </c>
      <c r="AQ68" s="33" t="s">
        <v>1701</v>
      </c>
      <c r="AR68" s="33">
        <v>0</v>
      </c>
      <c r="AV68" s="2">
        <v>18</v>
      </c>
      <c r="AW68" s="2">
        <v>0</v>
      </c>
      <c r="AX68" s="2">
        <v>0</v>
      </c>
      <c r="AY68" s="2">
        <v>0</v>
      </c>
      <c r="AZ68" s="2">
        <v>0</v>
      </c>
      <c r="BB68" s="2">
        <v>18</v>
      </c>
      <c r="BC68" s="2">
        <v>128</v>
      </c>
      <c r="BD68" s="2">
        <v>139</v>
      </c>
      <c r="BE68" s="2">
        <v>172</v>
      </c>
      <c r="BF68" s="2">
        <v>203</v>
      </c>
    </row>
    <row r="69" spans="19:58">
      <c r="S69" s="2">
        <v>3</v>
      </c>
      <c r="T69" s="2">
        <v>1</v>
      </c>
      <c r="U69" s="2">
        <v>2</v>
      </c>
      <c r="V69" s="2" t="s">
        <v>1701</v>
      </c>
      <c r="X69" s="2">
        <v>3</v>
      </c>
      <c r="Y69" s="2">
        <v>1</v>
      </c>
      <c r="Z69" s="2">
        <v>2</v>
      </c>
      <c r="AA69" s="2" t="s">
        <v>1701</v>
      </c>
      <c r="AD69" s="259">
        <v>5</v>
      </c>
      <c r="AE69" s="2" t="s">
        <v>1701</v>
      </c>
      <c r="AF69" s="2">
        <v>9088250</v>
      </c>
      <c r="AG69" s="2">
        <v>9088250</v>
      </c>
      <c r="AH69" s="2">
        <v>9088250</v>
      </c>
      <c r="AJ69" s="33">
        <v>2</v>
      </c>
      <c r="AK69" s="33">
        <v>1</v>
      </c>
      <c r="AL69" s="33" t="s">
        <v>1701</v>
      </c>
      <c r="AM69" s="33" t="s">
        <v>1777</v>
      </c>
      <c r="AO69" s="33">
        <v>2</v>
      </c>
      <c r="AP69" s="33">
        <v>1</v>
      </c>
      <c r="AQ69" s="33" t="s">
        <v>1701</v>
      </c>
      <c r="AR69" s="33" t="s">
        <v>1777</v>
      </c>
      <c r="AV69" s="2">
        <v>19</v>
      </c>
      <c r="AW69" s="2">
        <v>0</v>
      </c>
      <c r="AX69" s="2">
        <v>0</v>
      </c>
      <c r="AY69" s="2">
        <v>0</v>
      </c>
      <c r="AZ69" s="2">
        <v>0</v>
      </c>
      <c r="BB69" s="2">
        <v>19</v>
      </c>
      <c r="BC69" s="2">
        <v>128</v>
      </c>
      <c r="BD69" s="2">
        <v>139</v>
      </c>
      <c r="BE69" s="2">
        <v>172</v>
      </c>
      <c r="BF69" s="2">
        <v>203</v>
      </c>
    </row>
    <row r="70" spans="19:58">
      <c r="S70" s="2">
        <v>3</v>
      </c>
      <c r="T70" s="2">
        <v>1</v>
      </c>
      <c r="U70" s="2">
        <v>3</v>
      </c>
      <c r="V70" s="2" t="s">
        <v>1701</v>
      </c>
      <c r="X70" s="2">
        <v>3</v>
      </c>
      <c r="Y70" s="2">
        <v>1</v>
      </c>
      <c r="Z70" s="2">
        <v>3</v>
      </c>
      <c r="AA70" s="2" t="s">
        <v>1701</v>
      </c>
      <c r="AD70" s="259">
        <v>6</v>
      </c>
      <c r="AE70" s="2" t="s">
        <v>1701</v>
      </c>
      <c r="AF70" s="2">
        <v>9088250</v>
      </c>
      <c r="AG70" s="2">
        <v>9088250</v>
      </c>
      <c r="AH70" s="2">
        <v>9088250</v>
      </c>
      <c r="AJ70" s="33">
        <v>2</v>
      </c>
      <c r="AK70" s="33">
        <v>1</v>
      </c>
      <c r="AL70" s="33" t="s">
        <v>1701</v>
      </c>
      <c r="AM70" s="33" t="s">
        <v>1778</v>
      </c>
      <c r="AO70" s="33">
        <v>2</v>
      </c>
      <c r="AP70" s="33">
        <v>1</v>
      </c>
      <c r="AQ70" s="33" t="s">
        <v>1701</v>
      </c>
      <c r="AR70" s="33" t="s">
        <v>1778</v>
      </c>
      <c r="AV70" s="2">
        <v>22</v>
      </c>
      <c r="AW70" s="2">
        <v>0</v>
      </c>
      <c r="AX70" s="2">
        <v>0</v>
      </c>
      <c r="AY70" s="2">
        <v>0</v>
      </c>
      <c r="AZ70" s="2">
        <v>0</v>
      </c>
      <c r="BB70" s="2">
        <v>22</v>
      </c>
      <c r="BC70" s="2">
        <v>131</v>
      </c>
      <c r="BD70" s="2">
        <v>142</v>
      </c>
      <c r="BE70" s="2">
        <v>175</v>
      </c>
      <c r="BF70" s="2">
        <v>205</v>
      </c>
    </row>
    <row r="71" spans="19:58">
      <c r="S71" s="2">
        <v>3</v>
      </c>
      <c r="T71" s="2">
        <v>1</v>
      </c>
      <c r="U71" s="2">
        <v>4</v>
      </c>
      <c r="V71" s="2" t="s">
        <v>1701</v>
      </c>
      <c r="X71" s="2">
        <v>3</v>
      </c>
      <c r="Y71" s="2">
        <v>1</v>
      </c>
      <c r="Z71" s="2">
        <v>4</v>
      </c>
      <c r="AA71" s="2" t="s">
        <v>1701</v>
      </c>
      <c r="AD71" s="259">
        <v>7</v>
      </c>
      <c r="AE71" s="2" t="s">
        <v>1701</v>
      </c>
      <c r="AF71" s="2">
        <v>9088250</v>
      </c>
      <c r="AG71" s="2">
        <v>9088250</v>
      </c>
      <c r="AH71" s="2">
        <v>9088250</v>
      </c>
      <c r="AJ71" s="33">
        <v>2</v>
      </c>
      <c r="AK71" s="33">
        <v>1</v>
      </c>
      <c r="AL71" s="33" t="s">
        <v>1701</v>
      </c>
      <c r="AM71" s="33" t="s">
        <v>1779</v>
      </c>
      <c r="AO71" s="33">
        <v>2</v>
      </c>
      <c r="AP71" s="33">
        <v>1</v>
      </c>
      <c r="AQ71" s="33" t="s">
        <v>1701</v>
      </c>
      <c r="AR71" s="33" t="s">
        <v>1779</v>
      </c>
      <c r="AV71" s="2">
        <v>25</v>
      </c>
      <c r="AW71" s="2">
        <v>0</v>
      </c>
      <c r="AX71" s="2">
        <v>0</v>
      </c>
      <c r="AY71" s="2">
        <v>0</v>
      </c>
      <c r="AZ71" s="2">
        <v>0</v>
      </c>
      <c r="BB71" s="2">
        <v>25</v>
      </c>
      <c r="BC71" s="2">
        <v>133</v>
      </c>
      <c r="BD71" s="2">
        <v>145</v>
      </c>
      <c r="BE71" s="2">
        <v>178</v>
      </c>
      <c r="BF71" s="2">
        <v>208</v>
      </c>
    </row>
    <row r="72" spans="19:58">
      <c r="S72" s="2">
        <v>3</v>
      </c>
      <c r="T72" s="2">
        <v>2</v>
      </c>
      <c r="U72" s="2">
        <v>1</v>
      </c>
      <c r="V72" s="2" t="s">
        <v>1701</v>
      </c>
      <c r="X72" s="2">
        <v>3</v>
      </c>
      <c r="Y72" s="2">
        <v>2</v>
      </c>
      <c r="Z72" s="2">
        <v>1</v>
      </c>
      <c r="AA72" s="2" t="s">
        <v>1701</v>
      </c>
      <c r="AJ72" s="33">
        <v>2</v>
      </c>
      <c r="AK72" s="33">
        <v>1</v>
      </c>
      <c r="AL72" s="33" t="s">
        <v>1701</v>
      </c>
      <c r="AM72" s="33" t="s">
        <v>1780</v>
      </c>
      <c r="AO72" s="33">
        <v>2</v>
      </c>
      <c r="AP72" s="33">
        <v>1</v>
      </c>
      <c r="AQ72" s="33" t="s">
        <v>1701</v>
      </c>
      <c r="AR72" s="33" t="s">
        <v>1780</v>
      </c>
      <c r="AV72" s="3"/>
      <c r="AW72" s="3"/>
      <c r="AX72" s="3"/>
    </row>
    <row r="73" spans="19:58">
      <c r="S73" s="2">
        <v>3</v>
      </c>
      <c r="T73" s="2">
        <v>2</v>
      </c>
      <c r="U73" s="2">
        <v>2</v>
      </c>
      <c r="V73" s="2" t="s">
        <v>1701</v>
      </c>
      <c r="X73" s="2">
        <v>3</v>
      </c>
      <c r="Y73" s="2">
        <v>2</v>
      </c>
      <c r="Z73" s="2">
        <v>2</v>
      </c>
      <c r="AA73" s="2" t="s">
        <v>1701</v>
      </c>
      <c r="AJ73" s="33">
        <v>2</v>
      </c>
      <c r="AK73" s="33">
        <v>1</v>
      </c>
      <c r="AL73" s="33" t="s">
        <v>1701</v>
      </c>
      <c r="AM73" s="33" t="s">
        <v>1781</v>
      </c>
      <c r="AO73" s="33">
        <v>2</v>
      </c>
      <c r="AP73" s="33">
        <v>1</v>
      </c>
      <c r="AQ73" s="33" t="s">
        <v>1701</v>
      </c>
      <c r="AR73" s="33" t="s">
        <v>1781</v>
      </c>
      <c r="AV73" s="3"/>
      <c r="AW73" s="3"/>
      <c r="AX73" s="3"/>
    </row>
    <row r="74" spans="19:58">
      <c r="S74" s="2">
        <v>3</v>
      </c>
      <c r="T74" s="2">
        <v>2</v>
      </c>
      <c r="U74" s="2">
        <v>3</v>
      </c>
      <c r="V74" s="2" t="s">
        <v>1701</v>
      </c>
      <c r="X74" s="2">
        <v>3</v>
      </c>
      <c r="Y74" s="2">
        <v>2</v>
      </c>
      <c r="Z74" s="2">
        <v>3</v>
      </c>
      <c r="AA74" s="2" t="s">
        <v>1701</v>
      </c>
      <c r="AJ74" s="33">
        <v>2</v>
      </c>
      <c r="AK74" s="33">
        <v>1</v>
      </c>
      <c r="AL74" s="33" t="s">
        <v>1701</v>
      </c>
      <c r="AM74" s="33" t="s">
        <v>1782</v>
      </c>
      <c r="AO74" s="33">
        <v>2</v>
      </c>
      <c r="AP74" s="33">
        <v>1</v>
      </c>
      <c r="AQ74" s="33" t="s">
        <v>1701</v>
      </c>
      <c r="AR74" s="33" t="s">
        <v>1782</v>
      </c>
      <c r="AV74" s="260" t="e">
        <f t="array" ref="AV74">INDEX(CHOOSE(Q42,AW25:AZ29,AW32:AZ36,AW39:AZ43,AW46:AZ50,AW53:AZ57,AW60:AZ64,AW67:AZ71),MATCH(F10,AV32:AV36,1),MATCH(D17,AW31:AZ31,1))</f>
        <v>#N/A</v>
      </c>
      <c r="AW74" s="3"/>
      <c r="AX74" s="3"/>
      <c r="BB74" s="26" t="e">
        <f t="array" ref="BB74">INDEX(CHOOSE(Q42,BC25:BF29,BC32:BF36,BC39:BF43,BC46:BF50,BC53:BF57,BC60:BF64,BC67:BF71),MATCH(F10,BB32:BB36,1),MATCH(D17,BC31:BF31,1))</f>
        <v>#N/A</v>
      </c>
    </row>
    <row r="75" spans="19:58">
      <c r="S75" s="2">
        <v>3</v>
      </c>
      <c r="T75" s="2">
        <v>2</v>
      </c>
      <c r="U75" s="2">
        <v>4</v>
      </c>
      <c r="V75" s="2" t="s">
        <v>1701</v>
      </c>
      <c r="X75" s="2">
        <v>3</v>
      </c>
      <c r="Y75" s="2">
        <v>2</v>
      </c>
      <c r="Z75" s="2">
        <v>4</v>
      </c>
      <c r="AA75" s="2" t="s">
        <v>1701</v>
      </c>
      <c r="AJ75" s="33">
        <v>2</v>
      </c>
      <c r="AK75" s="33">
        <v>1</v>
      </c>
      <c r="AL75" s="33" t="s">
        <v>1701</v>
      </c>
      <c r="AM75" s="33" t="s">
        <v>1783</v>
      </c>
      <c r="AO75" s="33">
        <v>2</v>
      </c>
      <c r="AP75" s="33">
        <v>1</v>
      </c>
      <c r="AQ75" s="33" t="s">
        <v>1701</v>
      </c>
      <c r="AR75" s="33" t="s">
        <v>1783</v>
      </c>
      <c r="AV75" s="3"/>
      <c r="AW75" s="3"/>
      <c r="AX75" s="3"/>
    </row>
    <row r="76" spans="19:58">
      <c r="S76" s="2">
        <v>3</v>
      </c>
      <c r="T76" s="2">
        <v>3</v>
      </c>
      <c r="U76" s="2">
        <v>1</v>
      </c>
      <c r="V76" s="2" t="s">
        <v>1701</v>
      </c>
      <c r="X76" s="2">
        <v>3</v>
      </c>
      <c r="Y76" s="2">
        <v>3</v>
      </c>
      <c r="Z76" s="2">
        <v>1</v>
      </c>
      <c r="AA76" s="2" t="s">
        <v>1701</v>
      </c>
      <c r="AJ76" s="33">
        <v>2</v>
      </c>
      <c r="AK76" s="33">
        <v>2</v>
      </c>
      <c r="AL76" s="33" t="s">
        <v>1701</v>
      </c>
      <c r="AM76" s="33">
        <v>0</v>
      </c>
      <c r="AO76" s="33">
        <v>2</v>
      </c>
      <c r="AP76" s="33">
        <v>2</v>
      </c>
      <c r="AQ76" s="33" t="s">
        <v>1701</v>
      </c>
      <c r="AR76" s="33">
        <v>0</v>
      </c>
      <c r="AV76" s="3"/>
      <c r="AW76" s="3"/>
      <c r="AX76" s="3"/>
    </row>
    <row r="77" spans="19:58">
      <c r="S77" s="2">
        <v>3</v>
      </c>
      <c r="T77" s="2">
        <v>3</v>
      </c>
      <c r="U77" s="2">
        <v>2</v>
      </c>
      <c r="V77" s="2" t="s">
        <v>1701</v>
      </c>
      <c r="X77" s="2">
        <v>3</v>
      </c>
      <c r="Y77" s="2">
        <v>3</v>
      </c>
      <c r="Z77" s="2">
        <v>2</v>
      </c>
      <c r="AA77" s="2" t="s">
        <v>1701</v>
      </c>
      <c r="AJ77" s="33">
        <v>2</v>
      </c>
      <c r="AK77" s="33">
        <v>2</v>
      </c>
      <c r="AL77" s="211">
        <v>9105635</v>
      </c>
      <c r="AM77" s="33" t="s">
        <v>1777</v>
      </c>
      <c r="AO77" s="33">
        <v>2</v>
      </c>
      <c r="AP77" s="33">
        <v>2</v>
      </c>
      <c r="AQ77" s="211">
        <v>9105636</v>
      </c>
      <c r="AR77" s="33" t="s">
        <v>1777</v>
      </c>
      <c r="AV77" s="3"/>
      <c r="AW77" s="3"/>
      <c r="AX77" s="3"/>
    </row>
    <row r="78" spans="19:58">
      <c r="S78" s="2">
        <v>3</v>
      </c>
      <c r="T78" s="2">
        <v>3</v>
      </c>
      <c r="U78" s="2">
        <v>3</v>
      </c>
      <c r="V78" s="2" t="s">
        <v>1701</v>
      </c>
      <c r="X78" s="2">
        <v>3</v>
      </c>
      <c r="Y78" s="2">
        <v>3</v>
      </c>
      <c r="Z78" s="2">
        <v>3</v>
      </c>
      <c r="AA78" s="2" t="s">
        <v>1701</v>
      </c>
      <c r="AJ78" s="33">
        <v>2</v>
      </c>
      <c r="AK78" s="33">
        <v>2</v>
      </c>
      <c r="AL78" s="211">
        <v>9105639</v>
      </c>
      <c r="AM78" s="33" t="s">
        <v>1778</v>
      </c>
      <c r="AO78" s="33">
        <v>2</v>
      </c>
      <c r="AP78" s="33">
        <v>2</v>
      </c>
      <c r="AQ78" s="211">
        <v>9105640</v>
      </c>
      <c r="AR78" s="33" t="s">
        <v>1778</v>
      </c>
      <c r="AV78" s="3"/>
      <c r="AW78" s="3"/>
      <c r="AX78" s="3"/>
    </row>
    <row r="79" spans="19:58">
      <c r="S79" s="2">
        <v>3</v>
      </c>
      <c r="T79" s="2">
        <v>3</v>
      </c>
      <c r="U79" s="2">
        <v>4</v>
      </c>
      <c r="V79" s="2" t="s">
        <v>1701</v>
      </c>
      <c r="X79" s="2">
        <v>3</v>
      </c>
      <c r="Y79" s="2">
        <v>3</v>
      </c>
      <c r="Z79" s="2">
        <v>4</v>
      </c>
      <c r="AA79" s="2" t="s">
        <v>1701</v>
      </c>
      <c r="AJ79" s="33">
        <v>2</v>
      </c>
      <c r="AK79" s="33">
        <v>2</v>
      </c>
      <c r="AL79" s="211">
        <v>9105643</v>
      </c>
      <c r="AM79" s="33" t="s">
        <v>1779</v>
      </c>
      <c r="AO79" s="33">
        <v>2</v>
      </c>
      <c r="AP79" s="33">
        <v>2</v>
      </c>
      <c r="AQ79" s="211">
        <v>9105644</v>
      </c>
      <c r="AR79" s="33" t="s">
        <v>1779</v>
      </c>
      <c r="AV79" s="3"/>
      <c r="AW79" s="3"/>
      <c r="AX79" s="3"/>
    </row>
    <row r="80" spans="19:58">
      <c r="S80" s="2">
        <v>3</v>
      </c>
      <c r="T80" s="2">
        <v>4</v>
      </c>
      <c r="U80" s="2">
        <v>1</v>
      </c>
      <c r="V80" s="2" t="s">
        <v>1701</v>
      </c>
      <c r="X80" s="2">
        <v>3</v>
      </c>
      <c r="Y80" s="2">
        <v>4</v>
      </c>
      <c r="Z80" s="2">
        <v>1</v>
      </c>
      <c r="AA80" s="2" t="s">
        <v>1701</v>
      </c>
      <c r="AJ80" s="33">
        <v>2</v>
      </c>
      <c r="AK80" s="33">
        <v>2</v>
      </c>
      <c r="AL80" s="211">
        <v>9105647</v>
      </c>
      <c r="AM80" s="33" t="s">
        <v>1780</v>
      </c>
      <c r="AO80" s="33">
        <v>2</v>
      </c>
      <c r="AP80" s="33">
        <v>2</v>
      </c>
      <c r="AQ80" s="211">
        <v>9105648</v>
      </c>
      <c r="AR80" s="33" t="s">
        <v>1780</v>
      </c>
      <c r="AV80" s="3"/>
      <c r="AW80" s="3"/>
      <c r="AX80" s="3"/>
    </row>
    <row r="81" spans="19:50">
      <c r="S81" s="2">
        <v>3</v>
      </c>
      <c r="T81" s="2">
        <v>4</v>
      </c>
      <c r="U81" s="2">
        <v>2</v>
      </c>
      <c r="V81" s="2">
        <v>9237852</v>
      </c>
      <c r="X81" s="2">
        <v>3</v>
      </c>
      <c r="Y81" s="2">
        <v>4</v>
      </c>
      <c r="Z81" s="2">
        <v>2</v>
      </c>
      <c r="AA81" s="2">
        <v>9237890</v>
      </c>
      <c r="AJ81" s="33">
        <v>2</v>
      </c>
      <c r="AK81" s="33">
        <v>2</v>
      </c>
      <c r="AL81" s="211">
        <v>9105651</v>
      </c>
      <c r="AM81" s="33" t="s">
        <v>1781</v>
      </c>
      <c r="AO81" s="33">
        <v>2</v>
      </c>
      <c r="AP81" s="33">
        <v>2</v>
      </c>
      <c r="AQ81" s="211">
        <v>9105652</v>
      </c>
      <c r="AR81" s="33" t="s">
        <v>1781</v>
      </c>
      <c r="AV81" s="3"/>
      <c r="AW81" s="3"/>
      <c r="AX81" s="3"/>
    </row>
    <row r="82" spans="19:50">
      <c r="S82" s="2">
        <v>3</v>
      </c>
      <c r="T82" s="2">
        <v>4</v>
      </c>
      <c r="U82" s="2">
        <v>3</v>
      </c>
      <c r="V82" s="2">
        <v>9237880</v>
      </c>
      <c r="X82" s="2">
        <v>3</v>
      </c>
      <c r="Y82" s="2">
        <v>4</v>
      </c>
      <c r="Z82" s="2">
        <v>3</v>
      </c>
      <c r="AA82" s="2">
        <v>9237881</v>
      </c>
      <c r="AJ82" s="33">
        <v>2</v>
      </c>
      <c r="AK82" s="33">
        <v>2</v>
      </c>
      <c r="AL82" s="211">
        <v>9105655</v>
      </c>
      <c r="AM82" s="33" t="s">
        <v>1782</v>
      </c>
      <c r="AO82" s="33">
        <v>2</v>
      </c>
      <c r="AP82" s="33">
        <v>2</v>
      </c>
      <c r="AQ82" s="211">
        <v>9105656</v>
      </c>
      <c r="AR82" s="33" t="s">
        <v>1782</v>
      </c>
      <c r="AV82" s="3"/>
      <c r="AW82" s="3"/>
      <c r="AX82" s="3"/>
    </row>
    <row r="83" spans="19:50">
      <c r="S83" s="2">
        <v>3</v>
      </c>
      <c r="T83" s="2">
        <v>4</v>
      </c>
      <c r="U83" s="2">
        <v>4</v>
      </c>
      <c r="V83" s="2">
        <v>9237852</v>
      </c>
      <c r="X83" s="2">
        <v>3</v>
      </c>
      <c r="Y83" s="2">
        <v>4</v>
      </c>
      <c r="Z83" s="2">
        <v>4</v>
      </c>
      <c r="AA83" s="2">
        <v>9237890</v>
      </c>
      <c r="AJ83" s="33">
        <v>2</v>
      </c>
      <c r="AK83" s="33">
        <v>2</v>
      </c>
      <c r="AL83" s="211">
        <v>9105659</v>
      </c>
      <c r="AM83" s="33" t="s">
        <v>1783</v>
      </c>
      <c r="AO83" s="33">
        <v>2</v>
      </c>
      <c r="AP83" s="33">
        <v>2</v>
      </c>
      <c r="AQ83" s="211">
        <v>9105660</v>
      </c>
      <c r="AR83" s="33" t="s">
        <v>1783</v>
      </c>
      <c r="AV83" s="3"/>
      <c r="AW83" s="3"/>
      <c r="AX83" s="3"/>
    </row>
    <row r="84" spans="19:50">
      <c r="AJ84" s="33">
        <v>2</v>
      </c>
      <c r="AK84" s="33">
        <v>3</v>
      </c>
      <c r="AL84" s="33" t="s">
        <v>1701</v>
      </c>
      <c r="AM84" s="33">
        <v>0</v>
      </c>
      <c r="AO84" s="33">
        <v>2</v>
      </c>
      <c r="AP84" s="33">
        <v>3</v>
      </c>
      <c r="AQ84" s="33" t="s">
        <v>1701</v>
      </c>
      <c r="AR84" s="33">
        <v>0</v>
      </c>
      <c r="AV84" s="3"/>
      <c r="AW84" s="3"/>
      <c r="AX84" s="3"/>
    </row>
    <row r="85" spans="19:50">
      <c r="S85" s="2" t="s">
        <v>23</v>
      </c>
      <c r="T85" s="2" t="s">
        <v>1757</v>
      </c>
      <c r="U85" s="2" t="s">
        <v>3748</v>
      </c>
      <c r="V85" s="2" t="s">
        <v>1795</v>
      </c>
      <c r="X85" s="2" t="s">
        <v>23</v>
      </c>
      <c r="Y85" s="2" t="s">
        <v>1757</v>
      </c>
      <c r="Z85" s="2" t="s">
        <v>3748</v>
      </c>
      <c r="AA85" s="2" t="s">
        <v>1795</v>
      </c>
      <c r="AJ85" s="33">
        <v>2</v>
      </c>
      <c r="AK85" s="33">
        <v>3</v>
      </c>
      <c r="AL85" s="211">
        <v>9105661</v>
      </c>
      <c r="AM85" s="33" t="s">
        <v>1777</v>
      </c>
      <c r="AO85" s="33">
        <v>2</v>
      </c>
      <c r="AP85" s="33">
        <v>3</v>
      </c>
      <c r="AQ85" s="211">
        <v>9105662</v>
      </c>
      <c r="AR85" s="33" t="s">
        <v>1777</v>
      </c>
      <c r="AV85" s="3"/>
      <c r="AW85" s="3"/>
      <c r="AX85" s="3"/>
    </row>
    <row r="86" spans="19:50">
      <c r="S86" s="2">
        <v>1</v>
      </c>
      <c r="T86" s="2">
        <v>1</v>
      </c>
      <c r="U86" s="2">
        <v>1</v>
      </c>
      <c r="V86" s="2" t="s">
        <v>1701</v>
      </c>
      <c r="X86" s="2">
        <v>1</v>
      </c>
      <c r="Y86" s="2">
        <v>1</v>
      </c>
      <c r="Z86" s="2">
        <v>1</v>
      </c>
      <c r="AA86" s="2" t="s">
        <v>1701</v>
      </c>
      <c r="AJ86" s="33">
        <v>2</v>
      </c>
      <c r="AK86" s="33">
        <v>3</v>
      </c>
      <c r="AL86" s="211">
        <v>9105665</v>
      </c>
      <c r="AM86" s="33" t="s">
        <v>1778</v>
      </c>
      <c r="AO86" s="33">
        <v>2</v>
      </c>
      <c r="AP86" s="33">
        <v>3</v>
      </c>
      <c r="AQ86" s="211">
        <v>9105666</v>
      </c>
      <c r="AR86" s="33" t="s">
        <v>1778</v>
      </c>
      <c r="AV86" s="3"/>
      <c r="AW86" s="3"/>
      <c r="AX86" s="3"/>
    </row>
    <row r="87" spans="19:50">
      <c r="S87" s="2">
        <v>1</v>
      </c>
      <c r="T87" s="2">
        <v>1</v>
      </c>
      <c r="U87" s="2">
        <v>2</v>
      </c>
      <c r="V87" s="2" t="s">
        <v>1701</v>
      </c>
      <c r="X87" s="2">
        <v>1</v>
      </c>
      <c r="Y87" s="2">
        <v>1</v>
      </c>
      <c r="Z87" s="2">
        <v>2</v>
      </c>
      <c r="AA87" s="2" t="s">
        <v>1701</v>
      </c>
      <c r="AJ87" s="33">
        <v>2</v>
      </c>
      <c r="AK87" s="33">
        <v>3</v>
      </c>
      <c r="AL87" s="211">
        <v>9105669</v>
      </c>
      <c r="AM87" s="33" t="s">
        <v>1779</v>
      </c>
      <c r="AO87" s="33">
        <v>2</v>
      </c>
      <c r="AP87" s="33">
        <v>3</v>
      </c>
      <c r="AQ87" s="211">
        <v>9105670</v>
      </c>
      <c r="AR87" s="33" t="s">
        <v>1779</v>
      </c>
      <c r="AV87" s="3"/>
      <c r="AW87" s="3"/>
      <c r="AX87" s="3"/>
    </row>
    <row r="88" spans="19:50">
      <c r="S88" s="2">
        <v>1</v>
      </c>
      <c r="T88" s="2">
        <v>1</v>
      </c>
      <c r="U88" s="2">
        <v>3</v>
      </c>
      <c r="V88" s="2" t="s">
        <v>1701</v>
      </c>
      <c r="X88" s="2">
        <v>1</v>
      </c>
      <c r="Y88" s="2">
        <v>1</v>
      </c>
      <c r="Z88" s="2">
        <v>3</v>
      </c>
      <c r="AA88" s="2" t="s">
        <v>1701</v>
      </c>
      <c r="AJ88" s="33">
        <v>2</v>
      </c>
      <c r="AK88" s="33">
        <v>3</v>
      </c>
      <c r="AL88" s="211">
        <v>9105673</v>
      </c>
      <c r="AM88" s="33" t="s">
        <v>1780</v>
      </c>
      <c r="AO88" s="33">
        <v>2</v>
      </c>
      <c r="AP88" s="33">
        <v>3</v>
      </c>
      <c r="AQ88" s="211">
        <v>9105674</v>
      </c>
      <c r="AR88" s="33" t="s">
        <v>1780</v>
      </c>
      <c r="AV88" s="3"/>
      <c r="AW88" s="3"/>
      <c r="AX88" s="3"/>
    </row>
    <row r="89" spans="19:50">
      <c r="S89" s="2">
        <v>1</v>
      </c>
      <c r="T89" s="2">
        <v>1</v>
      </c>
      <c r="U89" s="2">
        <v>4</v>
      </c>
      <c r="V89" s="2" t="s">
        <v>1701</v>
      </c>
      <c r="X89" s="2">
        <v>1</v>
      </c>
      <c r="Y89" s="2">
        <v>1</v>
      </c>
      <c r="Z89" s="2">
        <v>4</v>
      </c>
      <c r="AA89" s="2" t="s">
        <v>1701</v>
      </c>
      <c r="AJ89" s="33">
        <v>2</v>
      </c>
      <c r="AK89" s="33">
        <v>3</v>
      </c>
      <c r="AL89" s="211">
        <v>9105677</v>
      </c>
      <c r="AM89" s="33" t="s">
        <v>1781</v>
      </c>
      <c r="AO89" s="33">
        <v>2</v>
      </c>
      <c r="AP89" s="33">
        <v>3</v>
      </c>
      <c r="AQ89" s="211">
        <v>9105678</v>
      </c>
      <c r="AR89" s="33" t="s">
        <v>1781</v>
      </c>
      <c r="AV89" s="3"/>
      <c r="AW89" s="3"/>
      <c r="AX89" s="3"/>
    </row>
    <row r="90" spans="19:50">
      <c r="S90" s="2">
        <v>1</v>
      </c>
      <c r="T90" s="2">
        <v>2</v>
      </c>
      <c r="U90" s="2">
        <v>1</v>
      </c>
      <c r="V90" s="2" t="s">
        <v>1701</v>
      </c>
      <c r="X90" s="2">
        <v>1</v>
      </c>
      <c r="Y90" s="2">
        <v>2</v>
      </c>
      <c r="Z90" s="2">
        <v>1</v>
      </c>
      <c r="AA90" s="2" t="s">
        <v>1701</v>
      </c>
      <c r="AJ90" s="33">
        <v>2</v>
      </c>
      <c r="AK90" s="33">
        <v>3</v>
      </c>
      <c r="AL90" s="211">
        <v>9105682</v>
      </c>
      <c r="AM90" s="33" t="s">
        <v>1782</v>
      </c>
      <c r="AO90" s="33">
        <v>2</v>
      </c>
      <c r="AP90" s="33">
        <v>3</v>
      </c>
      <c r="AQ90" s="211">
        <v>9105683</v>
      </c>
      <c r="AR90" s="33" t="s">
        <v>1782</v>
      </c>
      <c r="AV90" s="3"/>
      <c r="AW90" s="3"/>
      <c r="AX90" s="3"/>
    </row>
    <row r="91" spans="19:50">
      <c r="S91" s="2">
        <v>1</v>
      </c>
      <c r="T91" s="2">
        <v>2</v>
      </c>
      <c r="U91" s="2">
        <v>2</v>
      </c>
      <c r="V91" s="2" t="s">
        <v>1701</v>
      </c>
      <c r="X91" s="2">
        <v>1</v>
      </c>
      <c r="Y91" s="2">
        <v>2</v>
      </c>
      <c r="Z91" s="2">
        <v>2</v>
      </c>
      <c r="AA91" s="2" t="s">
        <v>1701</v>
      </c>
      <c r="AJ91" s="33">
        <v>2</v>
      </c>
      <c r="AK91" s="33">
        <v>3</v>
      </c>
      <c r="AL91" s="211">
        <v>9105686</v>
      </c>
      <c r="AM91" s="33" t="s">
        <v>1783</v>
      </c>
      <c r="AO91" s="33">
        <v>2</v>
      </c>
      <c r="AP91" s="33">
        <v>3</v>
      </c>
      <c r="AQ91" s="211">
        <v>9105687</v>
      </c>
      <c r="AR91" s="33" t="s">
        <v>1783</v>
      </c>
      <c r="AV91" s="3"/>
      <c r="AW91" s="3"/>
      <c r="AX91" s="3"/>
    </row>
    <row r="92" spans="19:50">
      <c r="S92" s="2">
        <v>1</v>
      </c>
      <c r="T92" s="2">
        <v>2</v>
      </c>
      <c r="U92" s="2">
        <v>3</v>
      </c>
      <c r="V92" s="2" t="s">
        <v>1701</v>
      </c>
      <c r="X92" s="2">
        <v>1</v>
      </c>
      <c r="Y92" s="2">
        <v>2</v>
      </c>
      <c r="Z92" s="2">
        <v>3</v>
      </c>
      <c r="AA92" s="2" t="s">
        <v>1701</v>
      </c>
      <c r="AJ92" s="33">
        <v>2</v>
      </c>
      <c r="AK92" s="33">
        <v>4</v>
      </c>
      <c r="AL92" s="33" t="s">
        <v>1701</v>
      </c>
      <c r="AM92" s="33">
        <v>0</v>
      </c>
      <c r="AO92" s="33">
        <v>2</v>
      </c>
      <c r="AP92" s="33">
        <v>4</v>
      </c>
      <c r="AQ92" s="33" t="s">
        <v>1701</v>
      </c>
      <c r="AR92" s="33">
        <v>0</v>
      </c>
      <c r="AV92" s="3"/>
      <c r="AW92" s="3"/>
      <c r="AX92" s="3"/>
    </row>
    <row r="93" spans="19:50">
      <c r="S93" s="2">
        <v>1</v>
      </c>
      <c r="T93" s="2">
        <v>2</v>
      </c>
      <c r="U93" s="2">
        <v>4</v>
      </c>
      <c r="V93" s="2" t="s">
        <v>1701</v>
      </c>
      <c r="X93" s="2">
        <v>1</v>
      </c>
      <c r="Y93" s="2">
        <v>2</v>
      </c>
      <c r="Z93" s="2">
        <v>4</v>
      </c>
      <c r="AA93" s="2" t="s">
        <v>1701</v>
      </c>
      <c r="AJ93" s="33">
        <v>2</v>
      </c>
      <c r="AK93" s="33">
        <v>4</v>
      </c>
      <c r="AL93" s="211">
        <v>9270469</v>
      </c>
      <c r="AM93" s="33" t="s">
        <v>1777</v>
      </c>
      <c r="AO93" s="33">
        <v>2</v>
      </c>
      <c r="AP93" s="33">
        <v>4</v>
      </c>
      <c r="AQ93" s="211">
        <v>9270470</v>
      </c>
      <c r="AR93" s="33" t="s">
        <v>1777</v>
      </c>
      <c r="AV93" s="3"/>
      <c r="AW93" s="3"/>
      <c r="AX93" s="3"/>
    </row>
    <row r="94" spans="19:50">
      <c r="S94" s="2">
        <v>1</v>
      </c>
      <c r="T94" s="2">
        <v>3</v>
      </c>
      <c r="U94" s="2">
        <v>1</v>
      </c>
      <c r="V94" s="2" t="s">
        <v>1701</v>
      </c>
      <c r="X94" s="2">
        <v>1</v>
      </c>
      <c r="Y94" s="2">
        <v>3</v>
      </c>
      <c r="Z94" s="2">
        <v>1</v>
      </c>
      <c r="AA94" s="2" t="s">
        <v>1701</v>
      </c>
      <c r="AJ94" s="33">
        <v>2</v>
      </c>
      <c r="AK94" s="33">
        <v>4</v>
      </c>
      <c r="AL94" s="211">
        <v>9270512</v>
      </c>
      <c r="AM94" s="33" t="s">
        <v>1778</v>
      </c>
      <c r="AO94" s="33">
        <v>2</v>
      </c>
      <c r="AP94" s="33">
        <v>4</v>
      </c>
      <c r="AQ94" s="211">
        <v>9270513</v>
      </c>
      <c r="AR94" s="33" t="s">
        <v>1778</v>
      </c>
      <c r="AV94" s="3"/>
      <c r="AW94" s="3"/>
      <c r="AX94" s="3"/>
    </row>
    <row r="95" spans="19:50">
      <c r="S95" s="2">
        <v>1</v>
      </c>
      <c r="T95" s="2">
        <v>3</v>
      </c>
      <c r="U95" s="2">
        <v>2</v>
      </c>
      <c r="V95" s="2" t="s">
        <v>1701</v>
      </c>
      <c r="X95" s="2">
        <v>1</v>
      </c>
      <c r="Y95" s="2">
        <v>3</v>
      </c>
      <c r="Z95" s="2">
        <v>2</v>
      </c>
      <c r="AA95" s="2" t="s">
        <v>1701</v>
      </c>
      <c r="AJ95" s="33">
        <v>2</v>
      </c>
      <c r="AK95" s="33">
        <v>4</v>
      </c>
      <c r="AL95" s="211">
        <v>9264122</v>
      </c>
      <c r="AM95" s="33" t="s">
        <v>1779</v>
      </c>
      <c r="AO95" s="33">
        <v>2</v>
      </c>
      <c r="AP95" s="33">
        <v>4</v>
      </c>
      <c r="AQ95" s="211">
        <v>9264123</v>
      </c>
      <c r="AR95" s="33" t="s">
        <v>1779</v>
      </c>
      <c r="AV95" s="3"/>
      <c r="AW95" s="3"/>
      <c r="AX95" s="3"/>
    </row>
    <row r="96" spans="19:50">
      <c r="S96" s="2">
        <v>1</v>
      </c>
      <c r="T96" s="2">
        <v>3</v>
      </c>
      <c r="U96" s="2">
        <v>3</v>
      </c>
      <c r="V96" s="2" t="s">
        <v>1701</v>
      </c>
      <c r="X96" s="2">
        <v>1</v>
      </c>
      <c r="Y96" s="2">
        <v>3</v>
      </c>
      <c r="Z96" s="2">
        <v>3</v>
      </c>
      <c r="AA96" s="2" t="s">
        <v>1701</v>
      </c>
      <c r="AJ96" s="33">
        <v>2</v>
      </c>
      <c r="AK96" s="33">
        <v>4</v>
      </c>
      <c r="AL96" s="211">
        <v>9270520</v>
      </c>
      <c r="AM96" s="33" t="s">
        <v>1780</v>
      </c>
      <c r="AO96" s="33">
        <v>2</v>
      </c>
      <c r="AP96" s="33">
        <v>4</v>
      </c>
      <c r="AQ96" s="211">
        <v>9270531</v>
      </c>
      <c r="AR96" s="33" t="s">
        <v>1780</v>
      </c>
      <c r="AV96" s="3"/>
      <c r="AW96" s="3"/>
      <c r="AX96" s="3"/>
    </row>
    <row r="97" spans="19:50">
      <c r="S97" s="2">
        <v>1</v>
      </c>
      <c r="T97" s="2">
        <v>3</v>
      </c>
      <c r="U97" s="2">
        <v>4</v>
      </c>
      <c r="V97" s="2" t="s">
        <v>1701</v>
      </c>
      <c r="X97" s="2">
        <v>1</v>
      </c>
      <c r="Y97" s="2">
        <v>3</v>
      </c>
      <c r="Z97" s="2">
        <v>4</v>
      </c>
      <c r="AA97" s="2" t="s">
        <v>1701</v>
      </c>
      <c r="AJ97" s="33">
        <v>2</v>
      </c>
      <c r="AK97" s="33">
        <v>4</v>
      </c>
      <c r="AL97" s="211">
        <v>9270532</v>
      </c>
      <c r="AM97" s="33" t="s">
        <v>1781</v>
      </c>
      <c r="AO97" s="33">
        <v>2</v>
      </c>
      <c r="AP97" s="33">
        <v>4</v>
      </c>
      <c r="AQ97" s="211">
        <v>9270533</v>
      </c>
      <c r="AR97" s="33" t="s">
        <v>1781</v>
      </c>
      <c r="AV97" s="3"/>
      <c r="AW97" s="3"/>
      <c r="AX97" s="3"/>
    </row>
    <row r="98" spans="19:50">
      <c r="S98" s="2">
        <v>1</v>
      </c>
      <c r="T98" s="2">
        <v>4</v>
      </c>
      <c r="U98" s="2">
        <v>1</v>
      </c>
      <c r="V98" s="2" t="s">
        <v>1701</v>
      </c>
      <c r="X98" s="2">
        <v>1</v>
      </c>
      <c r="Y98" s="2">
        <v>4</v>
      </c>
      <c r="Z98" s="2">
        <v>1</v>
      </c>
      <c r="AA98" s="2" t="s">
        <v>1701</v>
      </c>
      <c r="AJ98" s="33">
        <v>2</v>
      </c>
      <c r="AK98" s="33">
        <v>4</v>
      </c>
      <c r="AL98" s="211">
        <v>9270534</v>
      </c>
      <c r="AM98" s="33" t="s">
        <v>1782</v>
      </c>
      <c r="AO98" s="33">
        <v>2</v>
      </c>
      <c r="AP98" s="33">
        <v>4</v>
      </c>
      <c r="AQ98" s="211">
        <v>9270535</v>
      </c>
      <c r="AR98" s="33" t="s">
        <v>1782</v>
      </c>
      <c r="AV98" s="3"/>
      <c r="AW98" s="3"/>
      <c r="AX98" s="3"/>
    </row>
    <row r="99" spans="19:50">
      <c r="S99" s="2">
        <v>1</v>
      </c>
      <c r="T99" s="2">
        <v>4</v>
      </c>
      <c r="U99" s="2">
        <v>2</v>
      </c>
      <c r="V99" s="2" t="s">
        <v>1701</v>
      </c>
      <c r="X99" s="2">
        <v>1</v>
      </c>
      <c r="Y99" s="2">
        <v>4</v>
      </c>
      <c r="Z99" s="2">
        <v>2</v>
      </c>
      <c r="AA99" s="2" t="s">
        <v>1701</v>
      </c>
      <c r="AJ99" s="33">
        <v>2</v>
      </c>
      <c r="AK99" s="33">
        <v>4</v>
      </c>
      <c r="AL99" s="211">
        <v>9270537</v>
      </c>
      <c r="AM99" s="33" t="s">
        <v>1783</v>
      </c>
      <c r="AO99" s="33">
        <v>2</v>
      </c>
      <c r="AP99" s="33">
        <v>4</v>
      </c>
      <c r="AQ99" s="211">
        <v>9270538</v>
      </c>
      <c r="AR99" s="33" t="s">
        <v>1783</v>
      </c>
      <c r="AV99" s="3"/>
      <c r="AW99" s="3"/>
      <c r="AX99" s="3"/>
    </row>
    <row r="100" spans="19:50">
      <c r="S100" s="2">
        <v>1</v>
      </c>
      <c r="T100" s="2">
        <v>4</v>
      </c>
      <c r="U100" s="2">
        <v>3</v>
      </c>
      <c r="V100" s="2" t="s">
        <v>1701</v>
      </c>
      <c r="X100" s="2">
        <v>1</v>
      </c>
      <c r="Y100" s="2">
        <v>4</v>
      </c>
      <c r="Z100" s="2">
        <v>3</v>
      </c>
      <c r="AA100" s="2" t="s">
        <v>1701</v>
      </c>
      <c r="AJ100" s="33">
        <v>3</v>
      </c>
      <c r="AK100" s="33">
        <v>1</v>
      </c>
      <c r="AL100" s="33" t="s">
        <v>1701</v>
      </c>
      <c r="AM100" s="33">
        <v>0</v>
      </c>
      <c r="AO100" s="33">
        <v>3</v>
      </c>
      <c r="AP100" s="33">
        <v>1</v>
      </c>
      <c r="AQ100" s="33" t="s">
        <v>1701</v>
      </c>
      <c r="AR100" s="33">
        <v>0</v>
      </c>
      <c r="AV100" s="3"/>
      <c r="AW100" s="3"/>
      <c r="AX100" s="3"/>
    </row>
    <row r="101" spans="19:50">
      <c r="S101" s="2">
        <v>1</v>
      </c>
      <c r="T101" s="2">
        <v>4</v>
      </c>
      <c r="U101" s="2">
        <v>4</v>
      </c>
      <c r="V101" s="2" t="s">
        <v>1701</v>
      </c>
      <c r="X101" s="2">
        <v>1</v>
      </c>
      <c r="Y101" s="2">
        <v>4</v>
      </c>
      <c r="Z101" s="2">
        <v>4</v>
      </c>
      <c r="AA101" s="2" t="s">
        <v>1701</v>
      </c>
      <c r="AJ101" s="33">
        <v>3</v>
      </c>
      <c r="AK101" s="33">
        <v>1</v>
      </c>
      <c r="AL101" s="211" t="s">
        <v>1701</v>
      </c>
      <c r="AM101" s="33" t="s">
        <v>1777</v>
      </c>
      <c r="AO101" s="33">
        <v>3</v>
      </c>
      <c r="AP101" s="33">
        <v>1</v>
      </c>
      <c r="AQ101" s="211" t="s">
        <v>1701</v>
      </c>
      <c r="AR101" s="33" t="s">
        <v>1777</v>
      </c>
    </row>
    <row r="102" spans="19:50">
      <c r="S102" s="2">
        <v>2</v>
      </c>
      <c r="T102" s="2">
        <v>1</v>
      </c>
      <c r="U102" s="2">
        <v>1</v>
      </c>
      <c r="V102" s="2" t="s">
        <v>1701</v>
      </c>
      <c r="X102" s="2">
        <v>2</v>
      </c>
      <c r="Y102" s="2">
        <v>1</v>
      </c>
      <c r="Z102" s="2">
        <v>1</v>
      </c>
      <c r="AA102" s="2" t="s">
        <v>1701</v>
      </c>
      <c r="AJ102" s="33">
        <v>3</v>
      </c>
      <c r="AK102" s="33">
        <v>1</v>
      </c>
      <c r="AL102" s="211" t="s">
        <v>1701</v>
      </c>
      <c r="AM102" s="33" t="s">
        <v>1778</v>
      </c>
      <c r="AO102" s="33">
        <v>3</v>
      </c>
      <c r="AP102" s="33">
        <v>1</v>
      </c>
      <c r="AQ102" s="211" t="s">
        <v>1701</v>
      </c>
      <c r="AR102" s="33" t="s">
        <v>1778</v>
      </c>
    </row>
    <row r="103" spans="19:50">
      <c r="S103" s="2">
        <v>2</v>
      </c>
      <c r="T103" s="2">
        <v>1</v>
      </c>
      <c r="U103" s="2">
        <v>2</v>
      </c>
      <c r="V103" s="2" t="s">
        <v>1701</v>
      </c>
      <c r="X103" s="2">
        <v>2</v>
      </c>
      <c r="Y103" s="2">
        <v>1</v>
      </c>
      <c r="Z103" s="2">
        <v>2</v>
      </c>
      <c r="AA103" s="2" t="s">
        <v>1701</v>
      </c>
      <c r="AJ103" s="33">
        <v>3</v>
      </c>
      <c r="AK103" s="33">
        <v>1</v>
      </c>
      <c r="AL103" s="211" t="s">
        <v>1701</v>
      </c>
      <c r="AM103" s="33" t="s">
        <v>1779</v>
      </c>
      <c r="AO103" s="33">
        <v>3</v>
      </c>
      <c r="AP103" s="33">
        <v>1</v>
      </c>
      <c r="AQ103" s="211" t="s">
        <v>1701</v>
      </c>
      <c r="AR103" s="33" t="s">
        <v>1779</v>
      </c>
    </row>
    <row r="104" spans="19:50">
      <c r="S104" s="2">
        <v>2</v>
      </c>
      <c r="T104" s="2">
        <v>1</v>
      </c>
      <c r="U104" s="2">
        <v>3</v>
      </c>
      <c r="V104" s="2" t="s">
        <v>1701</v>
      </c>
      <c r="X104" s="2">
        <v>2</v>
      </c>
      <c r="Y104" s="2">
        <v>1</v>
      </c>
      <c r="Z104" s="2">
        <v>3</v>
      </c>
      <c r="AA104" s="2" t="s">
        <v>1701</v>
      </c>
      <c r="AJ104" s="33">
        <v>3</v>
      </c>
      <c r="AK104" s="33">
        <v>1</v>
      </c>
      <c r="AL104" s="211" t="s">
        <v>1701</v>
      </c>
      <c r="AM104" s="33" t="s">
        <v>1780</v>
      </c>
      <c r="AO104" s="33">
        <v>3</v>
      </c>
      <c r="AP104" s="33">
        <v>1</v>
      </c>
      <c r="AQ104" s="211" t="s">
        <v>1701</v>
      </c>
      <c r="AR104" s="33" t="s">
        <v>1780</v>
      </c>
    </row>
    <row r="105" spans="19:50">
      <c r="S105" s="2">
        <v>2</v>
      </c>
      <c r="T105" s="2">
        <v>1</v>
      </c>
      <c r="U105" s="2">
        <v>4</v>
      </c>
      <c r="V105" s="2" t="s">
        <v>1701</v>
      </c>
      <c r="X105" s="2">
        <v>2</v>
      </c>
      <c r="Y105" s="2">
        <v>1</v>
      </c>
      <c r="Z105" s="2">
        <v>4</v>
      </c>
      <c r="AA105" s="2" t="s">
        <v>1701</v>
      </c>
      <c r="AJ105" s="33">
        <v>3</v>
      </c>
      <c r="AK105" s="33">
        <v>1</v>
      </c>
      <c r="AL105" s="211" t="s">
        <v>1701</v>
      </c>
      <c r="AM105" s="33" t="s">
        <v>1781</v>
      </c>
      <c r="AO105" s="33">
        <v>3</v>
      </c>
      <c r="AP105" s="33">
        <v>1</v>
      </c>
      <c r="AQ105" s="211" t="s">
        <v>1701</v>
      </c>
      <c r="AR105" s="33" t="s">
        <v>1781</v>
      </c>
    </row>
    <row r="106" spans="19:50">
      <c r="S106" s="2">
        <v>2</v>
      </c>
      <c r="T106" s="2">
        <v>2</v>
      </c>
      <c r="U106" s="2">
        <v>1</v>
      </c>
      <c r="V106" s="2" t="s">
        <v>1701</v>
      </c>
      <c r="X106" s="2">
        <v>2</v>
      </c>
      <c r="Y106" s="2">
        <v>2</v>
      </c>
      <c r="Z106" s="2">
        <v>1</v>
      </c>
      <c r="AA106" s="2" t="s">
        <v>1701</v>
      </c>
      <c r="AJ106" s="33">
        <v>3</v>
      </c>
      <c r="AK106" s="33">
        <v>1</v>
      </c>
      <c r="AL106" s="211" t="s">
        <v>1701</v>
      </c>
      <c r="AM106" s="33" t="s">
        <v>1782</v>
      </c>
      <c r="AO106" s="33">
        <v>3</v>
      </c>
      <c r="AP106" s="33">
        <v>1</v>
      </c>
      <c r="AQ106" s="211" t="s">
        <v>1701</v>
      </c>
      <c r="AR106" s="33" t="s">
        <v>1782</v>
      </c>
    </row>
    <row r="107" spans="19:50">
      <c r="S107" s="2">
        <v>2</v>
      </c>
      <c r="T107" s="2">
        <v>2</v>
      </c>
      <c r="U107" s="2">
        <v>2</v>
      </c>
      <c r="V107" s="2" t="s">
        <v>1701</v>
      </c>
      <c r="X107" s="2">
        <v>2</v>
      </c>
      <c r="Y107" s="2">
        <v>2</v>
      </c>
      <c r="Z107" s="2">
        <v>2</v>
      </c>
      <c r="AA107" s="2" t="s">
        <v>1701</v>
      </c>
      <c r="AJ107" s="33">
        <v>3</v>
      </c>
      <c r="AK107" s="33">
        <v>1</v>
      </c>
      <c r="AL107" s="211" t="s">
        <v>1701</v>
      </c>
      <c r="AM107" s="33" t="s">
        <v>1783</v>
      </c>
      <c r="AO107" s="33">
        <v>3</v>
      </c>
      <c r="AP107" s="33">
        <v>1</v>
      </c>
      <c r="AQ107" s="211" t="s">
        <v>1701</v>
      </c>
      <c r="AR107" s="33" t="s">
        <v>1783</v>
      </c>
    </row>
    <row r="108" spans="19:50">
      <c r="S108" s="2">
        <v>2</v>
      </c>
      <c r="T108" s="2">
        <v>2</v>
      </c>
      <c r="U108" s="2">
        <v>3</v>
      </c>
      <c r="V108" s="2" t="e">
        <f t="array" ref="V108">INDEX(CHOOSE(Q16,AC3:AE6,AC10:AE13,AC16:AE19),MATCH(D17,AB10:AB13,1),MATCH(D36,AC9:AE9,1))</f>
        <v>#N/A</v>
      </c>
      <c r="X108" s="2">
        <v>2</v>
      </c>
      <c r="Y108" s="2">
        <v>2</v>
      </c>
      <c r="Z108" s="2">
        <v>3</v>
      </c>
      <c r="AA108" s="2" t="s">
        <v>1701</v>
      </c>
      <c r="AJ108" s="33">
        <v>3</v>
      </c>
      <c r="AK108" s="33">
        <v>2</v>
      </c>
      <c r="AL108" s="33" t="s">
        <v>1701</v>
      </c>
      <c r="AM108" s="33">
        <v>0</v>
      </c>
      <c r="AO108" s="33">
        <v>3</v>
      </c>
      <c r="AP108" s="33">
        <v>2</v>
      </c>
      <c r="AQ108" s="33" t="s">
        <v>1701</v>
      </c>
      <c r="AR108" s="33">
        <v>0</v>
      </c>
    </row>
    <row r="109" spans="19:50">
      <c r="S109" s="2">
        <v>2</v>
      </c>
      <c r="T109" s="2">
        <v>2</v>
      </c>
      <c r="U109" s="2">
        <v>4</v>
      </c>
      <c r="V109" s="2" t="e">
        <f t="array" ref="V109">INDEX(CHOOSE(Q16,AM3:AO6,AM10:AO13,AM16:AO19),MATCH(D17,AL10:AL13,1),MATCH(D36,AM9:AO9,1))</f>
        <v>#N/A</v>
      </c>
      <c r="X109" s="2">
        <v>2</v>
      </c>
      <c r="Y109" s="2">
        <v>2</v>
      </c>
      <c r="Z109" s="2">
        <v>4</v>
      </c>
      <c r="AA109" s="2" t="s">
        <v>1701</v>
      </c>
      <c r="AJ109" s="33">
        <v>3</v>
      </c>
      <c r="AK109" s="33">
        <v>2</v>
      </c>
      <c r="AL109" s="211" t="s">
        <v>1701</v>
      </c>
      <c r="AM109" s="33" t="s">
        <v>1777</v>
      </c>
      <c r="AO109" s="33">
        <v>3</v>
      </c>
      <c r="AP109" s="33">
        <v>2</v>
      </c>
      <c r="AQ109" s="211" t="s">
        <v>1701</v>
      </c>
      <c r="AR109" s="33" t="s">
        <v>1777</v>
      </c>
    </row>
    <row r="110" spans="19:50">
      <c r="S110" s="2">
        <v>2</v>
      </c>
      <c r="T110" s="2">
        <v>3</v>
      </c>
      <c r="U110" s="2">
        <v>1</v>
      </c>
      <c r="V110" s="2" t="s">
        <v>1701</v>
      </c>
      <c r="X110" s="2">
        <v>2</v>
      </c>
      <c r="Y110" s="2">
        <v>3</v>
      </c>
      <c r="Z110" s="2">
        <v>1</v>
      </c>
      <c r="AA110" s="2" t="s">
        <v>1701</v>
      </c>
      <c r="AJ110" s="33">
        <v>3</v>
      </c>
      <c r="AK110" s="33">
        <v>2</v>
      </c>
      <c r="AL110" s="211" t="s">
        <v>1701</v>
      </c>
      <c r="AM110" s="33" t="s">
        <v>1778</v>
      </c>
      <c r="AO110" s="33">
        <v>3</v>
      </c>
      <c r="AP110" s="33">
        <v>2</v>
      </c>
      <c r="AQ110" s="211" t="s">
        <v>1701</v>
      </c>
      <c r="AR110" s="33" t="s">
        <v>1778</v>
      </c>
    </row>
    <row r="111" spans="19:50">
      <c r="S111" s="2">
        <v>2</v>
      </c>
      <c r="T111" s="2">
        <v>3</v>
      </c>
      <c r="U111" s="2">
        <v>2</v>
      </c>
      <c r="V111" s="2" t="s">
        <v>1701</v>
      </c>
      <c r="X111" s="2">
        <v>2</v>
      </c>
      <c r="Y111" s="2">
        <v>3</v>
      </c>
      <c r="Z111" s="2">
        <v>2</v>
      </c>
      <c r="AA111" s="2" t="s">
        <v>1701</v>
      </c>
      <c r="AJ111" s="33">
        <v>3</v>
      </c>
      <c r="AK111" s="33">
        <v>2</v>
      </c>
      <c r="AL111" s="211" t="s">
        <v>1701</v>
      </c>
      <c r="AM111" s="33" t="s">
        <v>1779</v>
      </c>
      <c r="AO111" s="33">
        <v>3</v>
      </c>
      <c r="AP111" s="33">
        <v>2</v>
      </c>
      <c r="AQ111" s="211" t="s">
        <v>1701</v>
      </c>
      <c r="AR111" s="33" t="s">
        <v>1779</v>
      </c>
    </row>
    <row r="112" spans="19:50">
      <c r="S112" s="2">
        <v>2</v>
      </c>
      <c r="T112" s="2">
        <v>3</v>
      </c>
      <c r="U112" s="2">
        <v>3</v>
      </c>
      <c r="V112" s="2" t="s">
        <v>1701</v>
      </c>
      <c r="X112" s="2">
        <v>2</v>
      </c>
      <c r="Y112" s="2">
        <v>3</v>
      </c>
      <c r="Z112" s="2">
        <v>3</v>
      </c>
      <c r="AA112" s="2" t="e">
        <f t="array" ref="AA112">INDEX(CHOOSE(Q16,AH3:AJ6,AH10:AJ13,AH16:AJ19),MATCH(D17,AG10:AG13,1),MATCH(D36,AH9:AJ9,1))</f>
        <v>#N/A</v>
      </c>
      <c r="AJ112" s="33">
        <v>3</v>
      </c>
      <c r="AK112" s="33">
        <v>2</v>
      </c>
      <c r="AL112" s="211" t="s">
        <v>1701</v>
      </c>
      <c r="AM112" s="33" t="s">
        <v>1780</v>
      </c>
      <c r="AO112" s="33">
        <v>3</v>
      </c>
      <c r="AP112" s="33">
        <v>2</v>
      </c>
      <c r="AQ112" s="211" t="s">
        <v>1701</v>
      </c>
      <c r="AR112" s="33" t="s">
        <v>1780</v>
      </c>
    </row>
    <row r="113" spans="19:44">
      <c r="S113" s="2">
        <v>2</v>
      </c>
      <c r="T113" s="2">
        <v>3</v>
      </c>
      <c r="U113" s="2">
        <v>4</v>
      </c>
      <c r="V113" s="2" t="s">
        <v>1701</v>
      </c>
      <c r="X113" s="2">
        <v>2</v>
      </c>
      <c r="Y113" s="2">
        <v>3</v>
      </c>
      <c r="Z113" s="2">
        <v>4</v>
      </c>
      <c r="AA113" s="2" t="e">
        <f t="array" ref="AA113">INDEX(CHOOSE(Q16,AR3:AT6,AR10:AT13,AR16:AT19),MATCH(D17,AQ10:AQ13,1),MATCH(D36,AR9:AT9,1))</f>
        <v>#N/A</v>
      </c>
      <c r="AJ113" s="33">
        <v>3</v>
      </c>
      <c r="AK113" s="33">
        <v>2</v>
      </c>
      <c r="AL113" s="211" t="s">
        <v>1701</v>
      </c>
      <c r="AM113" s="33" t="s">
        <v>1781</v>
      </c>
      <c r="AO113" s="33">
        <v>3</v>
      </c>
      <c r="AP113" s="33">
        <v>2</v>
      </c>
      <c r="AQ113" s="211" t="s">
        <v>1701</v>
      </c>
      <c r="AR113" s="33" t="s">
        <v>1781</v>
      </c>
    </row>
    <row r="114" spans="19:44">
      <c r="S114" s="2">
        <v>2</v>
      </c>
      <c r="T114" s="2">
        <v>4</v>
      </c>
      <c r="U114" s="2">
        <v>1</v>
      </c>
      <c r="V114" s="2" t="s">
        <v>1701</v>
      </c>
      <c r="X114" s="2">
        <v>2</v>
      </c>
      <c r="Y114" s="2">
        <v>4</v>
      </c>
      <c r="Z114" s="2">
        <v>1</v>
      </c>
      <c r="AA114" s="2" t="s">
        <v>1701</v>
      </c>
      <c r="AJ114" s="33">
        <v>3</v>
      </c>
      <c r="AK114" s="33">
        <v>2</v>
      </c>
      <c r="AL114" s="211" t="s">
        <v>1701</v>
      </c>
      <c r="AM114" s="33" t="s">
        <v>1782</v>
      </c>
      <c r="AO114" s="33">
        <v>3</v>
      </c>
      <c r="AP114" s="33">
        <v>2</v>
      </c>
      <c r="AQ114" s="211" t="s">
        <v>1701</v>
      </c>
      <c r="AR114" s="33" t="s">
        <v>1782</v>
      </c>
    </row>
    <row r="115" spans="19:44">
      <c r="S115" s="2">
        <v>2</v>
      </c>
      <c r="T115" s="2">
        <v>4</v>
      </c>
      <c r="U115" s="2">
        <v>2</v>
      </c>
      <c r="V115" s="2" t="s">
        <v>1701</v>
      </c>
      <c r="X115" s="2">
        <v>2</v>
      </c>
      <c r="Y115" s="2">
        <v>4</v>
      </c>
      <c r="Z115" s="2">
        <v>2</v>
      </c>
      <c r="AA115" s="2" t="s">
        <v>1701</v>
      </c>
      <c r="AJ115" s="33">
        <v>3</v>
      </c>
      <c r="AK115" s="33">
        <v>2</v>
      </c>
      <c r="AL115" s="211" t="s">
        <v>1701</v>
      </c>
      <c r="AM115" s="33" t="s">
        <v>1783</v>
      </c>
      <c r="AO115" s="33">
        <v>3</v>
      </c>
      <c r="AP115" s="33">
        <v>2</v>
      </c>
      <c r="AQ115" s="211" t="s">
        <v>1701</v>
      </c>
      <c r="AR115" s="33" t="s">
        <v>1783</v>
      </c>
    </row>
    <row r="116" spans="19:44">
      <c r="S116" s="2">
        <v>2</v>
      </c>
      <c r="T116" s="2">
        <v>4</v>
      </c>
      <c r="U116" s="2">
        <v>3</v>
      </c>
      <c r="V116" s="2" t="s">
        <v>1701</v>
      </c>
      <c r="X116" s="2">
        <v>2</v>
      </c>
      <c r="Y116" s="2">
        <v>4</v>
      </c>
      <c r="Z116" s="2">
        <v>3</v>
      </c>
      <c r="AA116" s="2" t="s">
        <v>1701</v>
      </c>
      <c r="AJ116" s="33">
        <v>3</v>
      </c>
      <c r="AK116" s="33">
        <v>3</v>
      </c>
      <c r="AL116" s="33" t="s">
        <v>1701</v>
      </c>
      <c r="AM116" s="33">
        <v>0</v>
      </c>
      <c r="AO116" s="33">
        <v>3</v>
      </c>
      <c r="AP116" s="33">
        <v>3</v>
      </c>
      <c r="AQ116" s="33" t="s">
        <v>1701</v>
      </c>
      <c r="AR116" s="33">
        <v>0</v>
      </c>
    </row>
    <row r="117" spans="19:44">
      <c r="S117" s="2">
        <v>2</v>
      </c>
      <c r="T117" s="2">
        <v>4</v>
      </c>
      <c r="U117" s="2">
        <v>4</v>
      </c>
      <c r="V117" s="2" t="s">
        <v>1701</v>
      </c>
      <c r="X117" s="2">
        <v>2</v>
      </c>
      <c r="Y117" s="2">
        <v>4</v>
      </c>
      <c r="Z117" s="2">
        <v>4</v>
      </c>
      <c r="AA117" s="2" t="s">
        <v>1701</v>
      </c>
      <c r="AJ117" s="33">
        <v>3</v>
      </c>
      <c r="AK117" s="33">
        <v>3</v>
      </c>
      <c r="AL117" s="211">
        <v>9049306</v>
      </c>
      <c r="AM117" s="33" t="s">
        <v>1777</v>
      </c>
      <c r="AO117" s="33">
        <v>3</v>
      </c>
      <c r="AP117" s="33">
        <v>3</v>
      </c>
      <c r="AQ117" s="211">
        <v>9049307</v>
      </c>
      <c r="AR117" s="33" t="s">
        <v>1777</v>
      </c>
    </row>
    <row r="118" spans="19:44">
      <c r="S118" s="2">
        <v>3</v>
      </c>
      <c r="T118" s="2">
        <v>1</v>
      </c>
      <c r="U118" s="2">
        <v>1</v>
      </c>
      <c r="V118" s="2" t="s">
        <v>1701</v>
      </c>
      <c r="X118" s="2">
        <v>3</v>
      </c>
      <c r="Y118" s="2">
        <v>1</v>
      </c>
      <c r="Z118" s="2">
        <v>1</v>
      </c>
      <c r="AA118" s="2" t="s">
        <v>1701</v>
      </c>
      <c r="AJ118" s="33">
        <v>3</v>
      </c>
      <c r="AK118" s="33">
        <v>3</v>
      </c>
      <c r="AL118" s="211">
        <v>9047647</v>
      </c>
      <c r="AM118" s="33" t="s">
        <v>1778</v>
      </c>
      <c r="AO118" s="33">
        <v>3</v>
      </c>
      <c r="AP118" s="33">
        <v>3</v>
      </c>
      <c r="AQ118" s="211">
        <v>9047648</v>
      </c>
      <c r="AR118" s="33" t="s">
        <v>1778</v>
      </c>
    </row>
    <row r="119" spans="19:44">
      <c r="S119" s="2">
        <v>3</v>
      </c>
      <c r="T119" s="2">
        <v>1</v>
      </c>
      <c r="U119" s="2">
        <v>2</v>
      </c>
      <c r="V119" s="2" t="s">
        <v>1701</v>
      </c>
      <c r="X119" s="2">
        <v>3</v>
      </c>
      <c r="Y119" s="2">
        <v>1</v>
      </c>
      <c r="Z119" s="2">
        <v>2</v>
      </c>
      <c r="AA119" s="2" t="s">
        <v>1701</v>
      </c>
      <c r="AJ119" s="33">
        <v>3</v>
      </c>
      <c r="AK119" s="33">
        <v>3</v>
      </c>
      <c r="AL119" s="211">
        <v>9047662</v>
      </c>
      <c r="AM119" s="33" t="s">
        <v>1779</v>
      </c>
      <c r="AO119" s="33">
        <v>3</v>
      </c>
      <c r="AP119" s="33">
        <v>3</v>
      </c>
      <c r="AQ119" s="211">
        <v>9047666</v>
      </c>
      <c r="AR119" s="33" t="s">
        <v>1779</v>
      </c>
    </row>
    <row r="120" spans="19:44">
      <c r="S120" s="2">
        <v>3</v>
      </c>
      <c r="T120" s="2">
        <v>1</v>
      </c>
      <c r="U120" s="2">
        <v>3</v>
      </c>
      <c r="V120" s="2" t="s">
        <v>1701</v>
      </c>
      <c r="X120" s="2">
        <v>3</v>
      </c>
      <c r="Y120" s="2">
        <v>1</v>
      </c>
      <c r="Z120" s="2">
        <v>3</v>
      </c>
      <c r="AA120" s="2" t="s">
        <v>1701</v>
      </c>
      <c r="AJ120" s="33">
        <v>3</v>
      </c>
      <c r="AK120" s="33">
        <v>3</v>
      </c>
      <c r="AL120" s="211">
        <v>9047735</v>
      </c>
      <c r="AM120" s="33" t="s">
        <v>1780</v>
      </c>
      <c r="AO120" s="33">
        <v>3</v>
      </c>
      <c r="AP120" s="33">
        <v>3</v>
      </c>
      <c r="AQ120" s="211">
        <v>9047736</v>
      </c>
      <c r="AR120" s="33" t="s">
        <v>1780</v>
      </c>
    </row>
    <row r="121" spans="19:44">
      <c r="S121" s="2">
        <v>3</v>
      </c>
      <c r="T121" s="2">
        <v>1</v>
      </c>
      <c r="U121" s="2">
        <v>4</v>
      </c>
      <c r="V121" s="2" t="s">
        <v>1701</v>
      </c>
      <c r="X121" s="2">
        <v>3</v>
      </c>
      <c r="Y121" s="2">
        <v>1</v>
      </c>
      <c r="Z121" s="2">
        <v>4</v>
      </c>
      <c r="AA121" s="2" t="s">
        <v>1701</v>
      </c>
      <c r="AJ121" s="33">
        <v>3</v>
      </c>
      <c r="AK121" s="33">
        <v>3</v>
      </c>
      <c r="AL121" s="211">
        <v>9047751</v>
      </c>
      <c r="AM121" s="33" t="s">
        <v>1781</v>
      </c>
      <c r="AO121" s="33">
        <v>3</v>
      </c>
      <c r="AP121" s="33">
        <v>3</v>
      </c>
      <c r="AQ121" s="211">
        <v>9047752</v>
      </c>
      <c r="AR121" s="33" t="s">
        <v>1781</v>
      </c>
    </row>
    <row r="122" spans="19:44">
      <c r="S122" s="2">
        <v>3</v>
      </c>
      <c r="T122" s="2">
        <v>2</v>
      </c>
      <c r="U122" s="2">
        <v>1</v>
      </c>
      <c r="V122" s="2" t="s">
        <v>1701</v>
      </c>
      <c r="X122" s="2">
        <v>3</v>
      </c>
      <c r="Y122" s="2">
        <v>2</v>
      </c>
      <c r="Z122" s="2">
        <v>1</v>
      </c>
      <c r="AA122" s="2" t="s">
        <v>1701</v>
      </c>
      <c r="AJ122" s="33">
        <v>3</v>
      </c>
      <c r="AK122" s="33">
        <v>3</v>
      </c>
      <c r="AL122" s="211">
        <v>9047770</v>
      </c>
      <c r="AM122" s="33" t="s">
        <v>1782</v>
      </c>
      <c r="AO122" s="33">
        <v>3</v>
      </c>
      <c r="AP122" s="33">
        <v>3</v>
      </c>
      <c r="AQ122" s="211">
        <v>9047771</v>
      </c>
      <c r="AR122" s="33" t="s">
        <v>1782</v>
      </c>
    </row>
    <row r="123" spans="19:44">
      <c r="S123" s="2">
        <v>3</v>
      </c>
      <c r="T123" s="2">
        <v>2</v>
      </c>
      <c r="U123" s="2">
        <v>2</v>
      </c>
      <c r="V123" s="2" t="s">
        <v>1701</v>
      </c>
      <c r="X123" s="2">
        <v>3</v>
      </c>
      <c r="Y123" s="2">
        <v>2</v>
      </c>
      <c r="Z123" s="2">
        <v>2</v>
      </c>
      <c r="AA123" s="2" t="s">
        <v>1701</v>
      </c>
      <c r="AJ123" s="33">
        <v>3</v>
      </c>
      <c r="AK123" s="33">
        <v>3</v>
      </c>
      <c r="AL123" s="211">
        <v>9047774</v>
      </c>
      <c r="AM123" s="33" t="s">
        <v>1783</v>
      </c>
      <c r="AO123" s="33">
        <v>3</v>
      </c>
      <c r="AP123" s="33">
        <v>3</v>
      </c>
      <c r="AQ123" s="211">
        <v>9047775</v>
      </c>
      <c r="AR123" s="33" t="s">
        <v>1783</v>
      </c>
    </row>
    <row r="124" spans="19:44">
      <c r="S124" s="2">
        <v>3</v>
      </c>
      <c r="T124" s="2">
        <v>2</v>
      </c>
      <c r="U124" s="2">
        <v>3</v>
      </c>
      <c r="V124" s="2" t="s">
        <v>1701</v>
      </c>
      <c r="X124" s="2">
        <v>3</v>
      </c>
      <c r="Y124" s="2">
        <v>2</v>
      </c>
      <c r="Z124" s="2">
        <v>3</v>
      </c>
      <c r="AA124" s="2" t="s">
        <v>1701</v>
      </c>
      <c r="AJ124" s="33">
        <v>3</v>
      </c>
      <c r="AK124" s="33">
        <v>4</v>
      </c>
      <c r="AL124" s="33" t="s">
        <v>1701</v>
      </c>
      <c r="AM124" s="33">
        <v>0</v>
      </c>
      <c r="AO124" s="33">
        <v>3</v>
      </c>
      <c r="AP124" s="33">
        <v>4</v>
      </c>
      <c r="AQ124" s="33" t="s">
        <v>1701</v>
      </c>
      <c r="AR124" s="33">
        <v>0</v>
      </c>
    </row>
    <row r="125" spans="19:44">
      <c r="S125" s="2">
        <v>3</v>
      </c>
      <c r="T125" s="2">
        <v>2</v>
      </c>
      <c r="U125" s="2">
        <v>4</v>
      </c>
      <c r="V125" s="2" t="s">
        <v>1701</v>
      </c>
      <c r="X125" s="2">
        <v>3</v>
      </c>
      <c r="Y125" s="2">
        <v>2</v>
      </c>
      <c r="Z125" s="2">
        <v>4</v>
      </c>
      <c r="AA125" s="2" t="s">
        <v>1701</v>
      </c>
      <c r="AJ125" s="33">
        <v>3</v>
      </c>
      <c r="AK125" s="33">
        <v>4</v>
      </c>
      <c r="AL125" s="211">
        <v>9111359</v>
      </c>
      <c r="AM125" s="33" t="s">
        <v>1777</v>
      </c>
      <c r="AO125" s="33">
        <v>3</v>
      </c>
      <c r="AP125" s="33">
        <v>4</v>
      </c>
      <c r="AQ125" s="211">
        <v>9111360</v>
      </c>
      <c r="AR125" s="33" t="s">
        <v>1777</v>
      </c>
    </row>
    <row r="126" spans="19:44">
      <c r="S126" s="2">
        <v>3</v>
      </c>
      <c r="T126" s="2">
        <v>3</v>
      </c>
      <c r="U126" s="2">
        <v>1</v>
      </c>
      <c r="V126" s="2" t="s">
        <v>1701</v>
      </c>
      <c r="X126" s="2">
        <v>3</v>
      </c>
      <c r="Y126" s="2">
        <v>3</v>
      </c>
      <c r="Z126" s="2">
        <v>1</v>
      </c>
      <c r="AA126" s="2" t="s">
        <v>1701</v>
      </c>
      <c r="AJ126" s="33">
        <v>3</v>
      </c>
      <c r="AK126" s="33">
        <v>4</v>
      </c>
      <c r="AL126" s="211">
        <v>9105123</v>
      </c>
      <c r="AM126" s="33" t="s">
        <v>1778</v>
      </c>
      <c r="AO126" s="33">
        <v>3</v>
      </c>
      <c r="AP126" s="33">
        <v>4</v>
      </c>
      <c r="AQ126" s="211">
        <v>9105124</v>
      </c>
      <c r="AR126" s="33" t="s">
        <v>1778</v>
      </c>
    </row>
    <row r="127" spans="19:44">
      <c r="S127" s="2">
        <v>3</v>
      </c>
      <c r="T127" s="2">
        <v>3</v>
      </c>
      <c r="U127" s="2">
        <v>2</v>
      </c>
      <c r="V127" s="2" t="s">
        <v>1701</v>
      </c>
      <c r="X127" s="2">
        <v>3</v>
      </c>
      <c r="Y127" s="2">
        <v>3</v>
      </c>
      <c r="Z127" s="2">
        <v>2</v>
      </c>
      <c r="AA127" s="2" t="s">
        <v>1701</v>
      </c>
      <c r="AJ127" s="33">
        <v>3</v>
      </c>
      <c r="AK127" s="33">
        <v>4</v>
      </c>
      <c r="AL127" s="211">
        <v>9105929</v>
      </c>
      <c r="AM127" s="33" t="s">
        <v>1779</v>
      </c>
      <c r="AO127" s="33">
        <v>3</v>
      </c>
      <c r="AP127" s="33">
        <v>4</v>
      </c>
      <c r="AQ127" s="211">
        <v>9105931</v>
      </c>
      <c r="AR127" s="33" t="s">
        <v>1779</v>
      </c>
    </row>
    <row r="128" spans="19:44">
      <c r="S128" s="2">
        <v>3</v>
      </c>
      <c r="T128" s="2">
        <v>3</v>
      </c>
      <c r="U128" s="2">
        <v>3</v>
      </c>
      <c r="V128" s="2" t="s">
        <v>1701</v>
      </c>
      <c r="X128" s="2">
        <v>3</v>
      </c>
      <c r="Y128" s="2">
        <v>3</v>
      </c>
      <c r="Z128" s="2">
        <v>3</v>
      </c>
      <c r="AA128" s="2" t="s">
        <v>1701</v>
      </c>
      <c r="AJ128" s="33">
        <v>3</v>
      </c>
      <c r="AK128" s="33">
        <v>4</v>
      </c>
      <c r="AL128" s="211">
        <v>9105121</v>
      </c>
      <c r="AM128" s="33" t="s">
        <v>1780</v>
      </c>
      <c r="AO128" s="33">
        <v>3</v>
      </c>
      <c r="AP128" s="33">
        <v>4</v>
      </c>
      <c r="AQ128" s="211">
        <v>9105122</v>
      </c>
      <c r="AR128" s="33" t="s">
        <v>1780</v>
      </c>
    </row>
    <row r="129" spans="19:44">
      <c r="S129" s="2">
        <v>3</v>
      </c>
      <c r="T129" s="2">
        <v>3</v>
      </c>
      <c r="U129" s="2">
        <v>4</v>
      </c>
      <c r="V129" s="2" t="s">
        <v>1701</v>
      </c>
      <c r="X129" s="2">
        <v>3</v>
      </c>
      <c r="Y129" s="2">
        <v>3</v>
      </c>
      <c r="Z129" s="2">
        <v>4</v>
      </c>
      <c r="AA129" s="2" t="s">
        <v>1701</v>
      </c>
      <c r="AJ129" s="33">
        <v>3</v>
      </c>
      <c r="AK129" s="33">
        <v>4</v>
      </c>
      <c r="AL129" s="211">
        <v>9105907</v>
      </c>
      <c r="AM129" s="33" t="s">
        <v>1781</v>
      </c>
      <c r="AO129" s="33">
        <v>3</v>
      </c>
      <c r="AP129" s="33">
        <v>4</v>
      </c>
      <c r="AQ129" s="211">
        <v>9105908</v>
      </c>
      <c r="AR129" s="33" t="s">
        <v>1781</v>
      </c>
    </row>
    <row r="130" spans="19:44">
      <c r="S130" s="2">
        <v>3</v>
      </c>
      <c r="T130" s="2">
        <v>4</v>
      </c>
      <c r="U130" s="2">
        <v>1</v>
      </c>
      <c r="V130" s="2" t="s">
        <v>1701</v>
      </c>
      <c r="X130" s="2">
        <v>3</v>
      </c>
      <c r="Y130" s="2">
        <v>4</v>
      </c>
      <c r="Z130" s="2">
        <v>1</v>
      </c>
      <c r="AA130" s="2" t="s">
        <v>1701</v>
      </c>
      <c r="AJ130" s="33">
        <v>3</v>
      </c>
      <c r="AK130" s="33">
        <v>4</v>
      </c>
      <c r="AL130" s="211">
        <v>9105118</v>
      </c>
      <c r="AM130" s="33" t="s">
        <v>1782</v>
      </c>
      <c r="AO130" s="33">
        <v>3</v>
      </c>
      <c r="AP130" s="33">
        <v>4</v>
      </c>
      <c r="AQ130" s="211">
        <v>9105119</v>
      </c>
      <c r="AR130" s="33" t="s">
        <v>1782</v>
      </c>
    </row>
    <row r="131" spans="19:44">
      <c r="S131" s="2">
        <v>3</v>
      </c>
      <c r="T131" s="2">
        <v>4</v>
      </c>
      <c r="U131" s="2">
        <v>2</v>
      </c>
      <c r="V131" s="2" t="s">
        <v>1701</v>
      </c>
      <c r="X131" s="2">
        <v>3</v>
      </c>
      <c r="Y131" s="2">
        <v>4</v>
      </c>
      <c r="Z131" s="2">
        <v>2</v>
      </c>
      <c r="AA131" s="2" t="s">
        <v>1701</v>
      </c>
      <c r="AJ131" s="33">
        <v>3</v>
      </c>
      <c r="AK131" s="33">
        <v>4</v>
      </c>
      <c r="AL131" s="211">
        <v>9111355</v>
      </c>
      <c r="AM131" s="33" t="s">
        <v>1783</v>
      </c>
      <c r="AO131" s="33">
        <v>3</v>
      </c>
      <c r="AP131" s="33">
        <v>4</v>
      </c>
      <c r="AQ131" s="211">
        <v>9111356</v>
      </c>
      <c r="AR131" s="33" t="s">
        <v>1783</v>
      </c>
    </row>
    <row r="132" spans="19:44">
      <c r="S132" s="2">
        <v>3</v>
      </c>
      <c r="T132" s="2">
        <v>4</v>
      </c>
      <c r="U132" s="2">
        <v>3</v>
      </c>
      <c r="V132" s="2" t="e">
        <f t="array" ref="V132">INDEX(CHOOSE(Q16,AC3:AE6,AC10:AE13,AC16:AE19),MATCH(D17,AB10:AB13,1),MATCH(D36,AC9:AE9,1))</f>
        <v>#N/A</v>
      </c>
      <c r="X132" s="2">
        <v>3</v>
      </c>
      <c r="Y132" s="2">
        <v>4</v>
      </c>
      <c r="Z132" s="2">
        <v>3</v>
      </c>
      <c r="AA132" s="2" t="e">
        <f t="array" ref="AA132">INDEX(CHOOSE(Q16,AH3:AJ6,AH10:AJ13,AH16:AJ19),MATCH(D17,AG10:AG13,1),MATCH(D36,AH9:AJ9,1))</f>
        <v>#N/A</v>
      </c>
    </row>
    <row r="133" spans="19:44">
      <c r="S133" s="2">
        <v>3</v>
      </c>
      <c r="T133" s="2">
        <v>4</v>
      </c>
      <c r="U133" s="2">
        <v>4</v>
      </c>
      <c r="V133" s="2" t="e">
        <f t="array" ref="V133">INDEX(CHOOSE(Q16,AM3:AO6,AM10:AO13,AM16:AO19),MATCH(D17,AL10:AL13,1),MATCH(D36,AM9:AO9,1))</f>
        <v>#N/A</v>
      </c>
      <c r="X133" s="2">
        <v>3</v>
      </c>
      <c r="Y133" s="2">
        <v>4</v>
      </c>
      <c r="Z133" s="2">
        <v>4</v>
      </c>
      <c r="AA133" s="2" t="e">
        <f t="array" ref="AA133">INDEX(CHOOSE(Q16,AR3:AT6,AR10:AT13,AR16:AT19),MATCH(D17,AQ10:AQ13,1),MATCH(D36,AR9:AT9,1))</f>
        <v>#N/A</v>
      </c>
    </row>
  </sheetData>
  <sheetProtection algorithmName="SHA-512" hashValue="4bli+iswBBQP25xq7d+Y0OehRwZDMqxcbilU/Hg1ze8FYVR0y2tsQ+CjYvnbAvU4VLbT+GJwQq8UFpPBTUKxdA==" saltValue="OCezSP+t9xR7Ket/Irv6aA==" spinCount="100000" sheet="1" objects="1" scenarios="1"/>
  <mergeCells count="52">
    <mergeCell ref="I2:M2"/>
    <mergeCell ref="C1:D1"/>
    <mergeCell ref="B2:F2"/>
    <mergeCell ref="C3:F3"/>
    <mergeCell ref="C5:F5"/>
    <mergeCell ref="B8:F8"/>
    <mergeCell ref="B35:D35"/>
    <mergeCell ref="E35:F35"/>
    <mergeCell ref="D18:F18"/>
    <mergeCell ref="I3:M3"/>
    <mergeCell ref="I4:M4"/>
    <mergeCell ref="I5:M5"/>
    <mergeCell ref="I6:M6"/>
    <mergeCell ref="B15:F15"/>
    <mergeCell ref="D23:F23"/>
    <mergeCell ref="D22:F22"/>
    <mergeCell ref="D21:F21"/>
    <mergeCell ref="D20:F20"/>
    <mergeCell ref="D19:F19"/>
    <mergeCell ref="D17:F17"/>
    <mergeCell ref="H19:M19"/>
    <mergeCell ref="B43:F43"/>
    <mergeCell ref="C44:F44"/>
    <mergeCell ref="B45:D45"/>
    <mergeCell ref="D16:F16"/>
    <mergeCell ref="B36:C36"/>
    <mergeCell ref="E36:F36"/>
    <mergeCell ref="B37:F37"/>
    <mergeCell ref="C38:F38"/>
    <mergeCell ref="C40:D40"/>
    <mergeCell ref="B41:F41"/>
    <mergeCell ref="B25:F25"/>
    <mergeCell ref="B32:F32"/>
    <mergeCell ref="E33:F33"/>
    <mergeCell ref="E34:F34"/>
    <mergeCell ref="I8:M8"/>
    <mergeCell ref="I7:M7"/>
    <mergeCell ref="I12:M12"/>
    <mergeCell ref="AJ34:AM34"/>
    <mergeCell ref="AO22:AR22"/>
    <mergeCell ref="I11:M11"/>
    <mergeCell ref="I10:M10"/>
    <mergeCell ref="I9:M9"/>
    <mergeCell ref="N19:O19"/>
    <mergeCell ref="AV23:AZ23"/>
    <mergeCell ref="BB23:BF23"/>
    <mergeCell ref="I13:M13"/>
    <mergeCell ref="I14:M14"/>
    <mergeCell ref="I15:M15"/>
    <mergeCell ref="I16:M16"/>
    <mergeCell ref="I17:M17"/>
    <mergeCell ref="I18:M18"/>
  </mergeCells>
  <conditionalFormatting sqref="F40 F10:F14">
    <cfRule type="containsBlanks" dxfId="205" priority="13">
      <formula>LEN(TRIM(F10))=0</formula>
    </cfRule>
  </conditionalFormatting>
  <conditionalFormatting sqref="E10:E14">
    <cfRule type="cellIs" dxfId="204" priority="11" operator="greaterThan">
      <formula>0</formula>
    </cfRule>
    <cfRule type="cellIs" dxfId="203" priority="12" operator="equal">
      <formula>0</formula>
    </cfRule>
  </conditionalFormatting>
  <conditionalFormatting sqref="E40">
    <cfRule type="cellIs" dxfId="202" priority="9" operator="greaterThan">
      <formula>$F$38</formula>
    </cfRule>
    <cfRule type="cellIs" dxfId="201" priority="10" operator="equal">
      <formula>0</formula>
    </cfRule>
  </conditionalFormatting>
  <conditionalFormatting sqref="E45">
    <cfRule type="cellIs" dxfId="200" priority="7" operator="equal">
      <formula>0</formula>
    </cfRule>
    <cfRule type="cellIs" priority="8" operator="greaterThan">
      <formula>$F$43</formula>
    </cfRule>
  </conditionalFormatting>
  <conditionalFormatting sqref="F45">
    <cfRule type="containsBlanks" dxfId="199" priority="6">
      <formula>LEN(TRIM(F45))=0</formula>
    </cfRule>
  </conditionalFormatting>
  <conditionalFormatting sqref="D36">
    <cfRule type="cellIs" dxfId="198" priority="14" operator="notBetween">
      <formula>$T$8</formula>
      <formula>$T$11</formula>
    </cfRule>
  </conditionalFormatting>
  <conditionalFormatting sqref="F9">
    <cfRule type="containsBlanks" dxfId="197" priority="5">
      <formula>LEN(TRIM(F9))=0</formula>
    </cfRule>
  </conditionalFormatting>
  <conditionalFormatting sqref="E9">
    <cfRule type="cellIs" dxfId="196" priority="3" operator="greaterThan">
      <formula>0</formula>
    </cfRule>
    <cfRule type="cellIs" dxfId="195" priority="4" operator="equal">
      <formula>0</formula>
    </cfRule>
  </conditionalFormatting>
  <conditionalFormatting sqref="D17:F17">
    <cfRule type="cellIs" dxfId="194" priority="2" operator="greaterThanOrEqual">
      <formula>601</formula>
    </cfRule>
  </conditionalFormatting>
  <conditionalFormatting sqref="H16:H17 N16:N17">
    <cfRule type="expression" dxfId="193" priority="15">
      <formula>AND($C$17&gt;2500, #REF!=2, #REF!&gt;0)</formula>
    </cfRule>
  </conditionalFormatting>
  <dataValidations count="11">
    <dataValidation type="whole" allowBlank="1" showInputMessage="1" showErrorMessage="1" errorTitle="Внимание!" error="Минимальная высота цоколя 70 мм" sqref="F14" xr:uid="{5FB11F77-9051-47E3-AC07-85CDB96A5091}">
      <formula1>70</formula1>
      <formula2>999</formula2>
    </dataValidation>
    <dataValidation type="whole" allowBlank="1" showInputMessage="1" showErrorMessage="1" errorTitle="Внимание!" error="Толщина корпуса максимум 25 мм" sqref="F9" xr:uid="{65712284-5B73-4522-9FAA-8AD44D763865}">
      <formula1>0</formula1>
      <formula2>25</formula2>
    </dataValidation>
    <dataValidation type="whole" errorStyle="warning" allowBlank="1" showInputMessage="1" showErrorMessage="1" errorTitle="Внимание!" error="Минимальная глубина для комплектов Push To Move и Pull to Move 240 мм" sqref="F13" xr:uid="{A85F740F-59F1-43A4-A2A8-2DCE9E005DDC}">
      <formula1>240</formula1>
      <formula2>99999</formula2>
    </dataValidation>
    <dataValidation type="whole" errorStyle="warning" allowBlank="1" showInputMessage="1" showErrorMessage="1" errorTitle="Внимание!" error="Рекомендованая высота 2300 мм" sqref="G15 H20:O20" xr:uid="{07C148FA-8C40-43AA-A4AC-95684891F9F1}">
      <formula1>0</formula1>
      <formula2>2300</formula2>
    </dataValidation>
    <dataValidation type="whole" allowBlank="1" showInputMessage="1" showErrorMessage="1" errorTitle="Внимание!" error="Максимальная ширина шкафа 2500 мм" sqref="G16 H21:O21" xr:uid="{CC9DB277-B4EC-4754-92FD-071356F44FBB}">
      <formula1>0</formula1>
      <formula2>2500</formula2>
    </dataValidation>
    <dataValidation type="whole" errorStyle="warning" allowBlank="1" showInputMessage="1" showErrorMessage="1" errorTitle="Внимание!" error="Толщина дверей не должна превышать 19 мм" sqref="G14" xr:uid="{1F4A60B2-5F62-43C7-A9D9-2A65B1D316FB}">
      <formula1>0</formula1>
      <formula2>19</formula2>
    </dataValidation>
    <dataValidation type="whole" allowBlank="1" showInputMessage="1" showErrorMessage="1" errorTitle="Внимание!" error="Минимальная ширина 500 мм Максимальная ширина шкафа 2400 мм" sqref="F12" xr:uid="{26567C92-E760-4715-B1E3-B7F2A550DFE7}">
      <formula1>500</formula1>
      <formula2>2400</formula2>
    </dataValidation>
    <dataValidation type="whole" errorStyle="warning" allowBlank="1" showInputMessage="1" showErrorMessage="1" errorTitle="Внимание!" error="Рекомендованая высота от 500 до 2400 мм" sqref="F11" xr:uid="{B5CEAB4B-0CB3-4F80-89EE-1615F19F3749}">
      <formula1>500</formula1>
      <formula2>2400</formula2>
    </dataValidation>
    <dataValidation type="whole" allowBlank="1" showInputMessage="1" showErrorMessage="1" errorTitle="Внимание!" error="Толщина дверей не должна быть меньше 16 мм и не должна превышать 25 мм" sqref="F10" xr:uid="{69C448EE-2870-427E-BCEC-56CCD245ACBA}">
      <formula1>16</formula1>
      <formula2>25</formula2>
    </dataValidation>
    <dataValidation type="whole" showInputMessage="1" showErrorMessage="1" errorTitle="Внимание!" error="Не верная ширина или количество дверей" sqref="D17:F17" xr:uid="{649EE750-019D-49C2-BBE4-F4E0C9ACBC72}">
      <formula1>250</formula1>
      <formula2>600</formula2>
    </dataValidation>
    <dataValidation allowBlank="1" showInputMessage="1" sqref="C18:F23" xr:uid="{B0CFAFFB-5AC0-4B89-8C3D-A715855E2E00}"/>
  </dataValidations>
  <hyperlinks>
    <hyperlink ref="B41:F41" location="Quadro!A1" display="Помощь в расчете ящика" xr:uid="{A6682AB6-EE16-4C10-B106-5BFB72A0347A}"/>
  </hyperlinks>
  <pageMargins left="0.7" right="0.7" top="0.75" bottom="0.75" header="0.3" footer="0.3"/>
  <pageSetup paperSize="9" orientation="portrait" horizontalDpi="180" verticalDpi="180" r:id="rId1"/>
  <ignoredErrors>
    <ignoredError sqref="I4" formula="1"/>
  </ignoredError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4817" r:id="rId4" name="Drop Down 1">
              <controlPr defaultSize="0" autoLine="0" autoPict="0">
                <anchor moveWithCells="1">
                  <from>
                    <xdr:col>2</xdr:col>
                    <xdr:colOff>6350</xdr:colOff>
                    <xdr:row>1</xdr:row>
                    <xdr:rowOff>203200</xdr:rowOff>
                  </from>
                  <to>
                    <xdr:col>5</xdr:col>
                    <xdr:colOff>901700</xdr:colOff>
                    <xdr:row>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18" r:id="rId5" name="Drop Down 2">
              <controlPr defaultSize="0" autoLine="0" autoPict="0">
                <anchor>
                  <from>
                    <xdr:col>2</xdr:col>
                    <xdr:colOff>0</xdr:colOff>
                    <xdr:row>37</xdr:row>
                    <xdr:rowOff>247650</xdr:rowOff>
                  </from>
                  <to>
                    <xdr:col>6</xdr:col>
                    <xdr:colOff>0</xdr:colOff>
                    <xdr:row>38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19" r:id="rId6" name="Drop Down 3">
              <controlPr defaultSize="0" autoLine="0" autoPict="0">
                <anchor>
                  <from>
                    <xdr:col>2</xdr:col>
                    <xdr:colOff>0</xdr:colOff>
                    <xdr:row>36</xdr:row>
                    <xdr:rowOff>247650</xdr:rowOff>
                  </from>
                  <to>
                    <xdr:col>6</xdr:col>
                    <xdr:colOff>0</xdr:colOff>
                    <xdr:row>37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20" r:id="rId7" name="Drop Down 4">
              <controlPr defaultSize="0" autoLine="0" autoPict="0">
                <anchor>
                  <from>
                    <xdr:col>1</xdr:col>
                    <xdr:colOff>3708400</xdr:colOff>
                    <xdr:row>42</xdr:row>
                    <xdr:rowOff>247650</xdr:rowOff>
                  </from>
                  <to>
                    <xdr:col>5</xdr:col>
                    <xdr:colOff>889000</xdr:colOff>
                    <xdr:row>43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21" r:id="rId8" name="Drop Down 5">
              <controlPr defaultSize="0" autoLine="0" autoPict="0">
                <anchor moveWithCells="1">
                  <from>
                    <xdr:col>2</xdr:col>
                    <xdr:colOff>6350</xdr:colOff>
                    <xdr:row>2</xdr:row>
                    <xdr:rowOff>241300</xdr:rowOff>
                  </from>
                  <to>
                    <xdr:col>5</xdr:col>
                    <xdr:colOff>901700</xdr:colOff>
                    <xdr:row>3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22" r:id="rId9" name="Drop Down 6">
              <controlPr defaultSize="0" autoLine="0" autoPict="0">
                <anchor moveWithCells="1">
                  <from>
                    <xdr:col>2</xdr:col>
                    <xdr:colOff>6350</xdr:colOff>
                    <xdr:row>3</xdr:row>
                    <xdr:rowOff>241300</xdr:rowOff>
                  </from>
                  <to>
                    <xdr:col>5</xdr:col>
                    <xdr:colOff>901700</xdr:colOff>
                    <xdr:row>4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23" r:id="rId10" name="Drop Down 7">
              <controlPr defaultSize="0" autoLine="0" autoPict="0">
                <anchor moveWithCells="1">
                  <from>
                    <xdr:col>2</xdr:col>
                    <xdr:colOff>6350</xdr:colOff>
                    <xdr:row>4</xdr:row>
                    <xdr:rowOff>247650</xdr:rowOff>
                  </from>
                  <to>
                    <xdr:col>5</xdr:col>
                    <xdr:colOff>901700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24" r:id="rId11" name="Drop Down 8">
              <controlPr defaultSize="0" autoLine="0" autoPict="0">
                <anchor moveWithCells="1">
                  <from>
                    <xdr:col>2</xdr:col>
                    <xdr:colOff>6350</xdr:colOff>
                    <xdr:row>5</xdr:row>
                    <xdr:rowOff>247650</xdr:rowOff>
                  </from>
                  <to>
                    <xdr:col>5</xdr:col>
                    <xdr:colOff>901700</xdr:colOff>
                    <xdr:row>7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8FFE6A-8136-4188-BA26-A2A2193EA73E}">
  <sheetPr codeName="Лист10">
    <tabColor rgb="FF92D050"/>
  </sheetPr>
  <dimension ref="B1:BE665"/>
  <sheetViews>
    <sheetView showRowColHeaders="0" zoomScale="61" zoomScaleNormal="61" workbookViewId="0"/>
  </sheetViews>
  <sheetFormatPr defaultColWidth="9.1796875" defaultRowHeight="14.5"/>
  <cols>
    <col min="1" max="1" width="1.1796875" style="38" customWidth="1"/>
    <col min="2" max="2" width="35.81640625" style="38" customWidth="1"/>
    <col min="3" max="3" width="14" style="38" customWidth="1"/>
    <col min="4" max="4" width="9.1796875" style="38" customWidth="1"/>
    <col min="5" max="5" width="1.1796875" style="38" customWidth="1"/>
    <col min="6" max="6" width="14.81640625" style="38" customWidth="1"/>
    <col min="7" max="7" width="9.6328125" style="38" customWidth="1"/>
    <col min="8" max="8" width="5.453125" style="38" customWidth="1"/>
    <col min="9" max="9" width="12.7265625" style="38" customWidth="1"/>
    <col min="10" max="10" width="8.26953125" style="38" customWidth="1"/>
    <col min="11" max="11" width="9.6328125" style="38" customWidth="1"/>
    <col min="12" max="12" width="3.36328125" style="38" customWidth="1"/>
    <col min="13" max="21" width="5.1796875" style="38" customWidth="1"/>
    <col min="22" max="22" width="7" style="38" customWidth="1"/>
    <col min="23" max="30" width="9.1796875" style="38"/>
    <col min="31" max="31" width="14.81640625" style="38" customWidth="1"/>
    <col min="32" max="32" width="9" style="38" customWidth="1"/>
    <col min="33" max="38" width="9.1796875" style="38" customWidth="1"/>
    <col min="39" max="39" width="28.26953125" style="38" hidden="1" customWidth="1"/>
    <col min="40" max="40" width="9.1796875" style="38" hidden="1" customWidth="1"/>
    <col min="41" max="41" width="35.36328125" style="38" hidden="1" customWidth="1"/>
    <col min="42" max="57" width="9.1796875" style="38" hidden="1" customWidth="1"/>
    <col min="58" max="58" width="0" style="38" hidden="1" customWidth="1"/>
    <col min="59" max="16384" width="9.1796875" style="38"/>
  </cols>
  <sheetData>
    <row r="1" spans="2:47" ht="69" customHeight="1" thickBot="1">
      <c r="B1" s="25"/>
      <c r="C1" s="378"/>
      <c r="D1" s="378"/>
      <c r="O1" s="483" t="str">
        <f>IF(F11=0,"Толщина корпуса",F11)</f>
        <v>Толщина корпуса</v>
      </c>
      <c r="P1" s="483"/>
      <c r="Q1" s="483"/>
      <c r="R1" s="483"/>
      <c r="U1" s="469" t="str">
        <f>IF(F13=0,"Наложение",F13)</f>
        <v>Наложение</v>
      </c>
      <c r="V1" s="469"/>
      <c r="W1" s="466" t="str">
        <f>IF(F15=0,"Наложение",F15)</f>
        <v>Наложение</v>
      </c>
      <c r="X1" s="466"/>
      <c r="Z1" s="467" t="str">
        <f>IF(F16=0,"Наложение",F16)</f>
        <v>Наложение</v>
      </c>
      <c r="AA1" s="467"/>
    </row>
    <row r="2" spans="2:47" ht="17.149999999999999" customHeight="1">
      <c r="B2" s="472" t="s">
        <v>1882</v>
      </c>
      <c r="C2" s="473"/>
      <c r="D2" s="473"/>
      <c r="E2" s="473"/>
      <c r="F2" s="474"/>
      <c r="I2" s="103"/>
      <c r="N2" s="104"/>
      <c r="AB2" s="441" t="str">
        <f>IF(J28=0,"Ящик №6",J28)</f>
        <v>Ящик №6</v>
      </c>
      <c r="AC2" s="441"/>
      <c r="AM2" s="33" t="s">
        <v>3114</v>
      </c>
      <c r="AO2" s="33" t="s">
        <v>1909</v>
      </c>
    </row>
    <row r="3" spans="2:47" ht="17.149999999999999" customHeight="1">
      <c r="B3" s="183" t="s">
        <v>3114</v>
      </c>
      <c r="C3" s="363"/>
      <c r="D3" s="364"/>
      <c r="E3" s="364"/>
      <c r="F3" s="475"/>
      <c r="O3" s="104"/>
      <c r="T3" s="105"/>
      <c r="V3" s="106" t="str">
        <f>IF(F12=0,"Зазор",F12)</f>
        <v>Зазор</v>
      </c>
      <c r="W3" s="107"/>
      <c r="X3" s="107"/>
      <c r="AM3" s="33" t="s">
        <v>1970</v>
      </c>
      <c r="AO3" s="33" t="s">
        <v>3116</v>
      </c>
    </row>
    <row r="4" spans="2:47" ht="17.149999999999999" customHeight="1">
      <c r="B4" s="183" t="s">
        <v>1813</v>
      </c>
      <c r="C4" s="101"/>
      <c r="D4" s="102"/>
      <c r="E4" s="102"/>
      <c r="F4" s="108"/>
      <c r="AB4" s="441" t="str">
        <f>IF(J29=0,"Ящик №5",J29)</f>
        <v>Ящик №5</v>
      </c>
      <c r="AC4" s="441"/>
      <c r="AM4" s="33" t="s">
        <v>1968</v>
      </c>
      <c r="AO4" s="33" t="s">
        <v>3117</v>
      </c>
    </row>
    <row r="5" spans="2:47" ht="17.149999999999999" customHeight="1">
      <c r="B5" s="183" t="s">
        <v>1826</v>
      </c>
      <c r="C5" s="101"/>
      <c r="D5" s="102"/>
      <c r="E5" s="102"/>
      <c r="F5" s="108"/>
      <c r="AB5" s="441"/>
      <c r="AC5" s="441"/>
      <c r="AM5" s="33" t="s">
        <v>1969</v>
      </c>
      <c r="AO5" s="33" t="s">
        <v>3118</v>
      </c>
    </row>
    <row r="6" spans="2:47" ht="17.149999999999999" customHeight="1">
      <c r="B6" s="183" t="s">
        <v>1901</v>
      </c>
      <c r="C6" s="101"/>
      <c r="D6" s="102"/>
      <c r="E6" s="102"/>
      <c r="F6" s="108"/>
      <c r="V6" s="106" t="str">
        <f>IF(F12=0,"Зазор",F12)</f>
        <v>Зазор</v>
      </c>
      <c r="AM6" s="46">
        <v>1</v>
      </c>
      <c r="AO6" s="46">
        <v>1</v>
      </c>
    </row>
    <row r="7" spans="2:47" ht="17.149999999999999" customHeight="1">
      <c r="B7" s="183" t="s">
        <v>1902</v>
      </c>
      <c r="C7" s="101"/>
      <c r="D7" s="102"/>
      <c r="E7" s="102"/>
      <c r="F7" s="108"/>
      <c r="G7" s="109"/>
      <c r="H7" s="110" t="e">
        <f>PRODUCT(F9/AO17)</f>
        <v>#DIV/0!</v>
      </c>
      <c r="I7" s="111" t="s">
        <v>1917</v>
      </c>
      <c r="J7" s="109"/>
      <c r="K7" s="468" t="str">
        <f>IF(F9=0,"Высота",F9)</f>
        <v>Высота</v>
      </c>
      <c r="L7" s="468"/>
      <c r="AB7" s="441" t="str">
        <f>IF(J30=0,"Ящик №4",J30)</f>
        <v>Ящик №4</v>
      </c>
      <c r="AC7" s="441"/>
      <c r="AM7" s="39"/>
      <c r="AO7" s="112"/>
    </row>
    <row r="8" spans="2:47" ht="17.149999999999999" customHeight="1">
      <c r="B8" s="476"/>
      <c r="C8" s="477"/>
      <c r="D8" s="477"/>
      <c r="E8" s="477"/>
      <c r="F8" s="478"/>
      <c r="AB8" s="441"/>
      <c r="AC8" s="441"/>
      <c r="AO8" s="33" t="s">
        <v>1910</v>
      </c>
      <c r="AQ8" s="38">
        <v>1</v>
      </c>
      <c r="AR8" s="38">
        <v>0</v>
      </c>
      <c r="AT8" s="38">
        <v>1</v>
      </c>
      <c r="AU8" s="38">
        <v>0</v>
      </c>
    </row>
    <row r="9" spans="2:47" ht="17" customHeight="1">
      <c r="B9" s="183" t="s">
        <v>1903</v>
      </c>
      <c r="C9" s="113"/>
      <c r="D9" s="113"/>
      <c r="E9" s="114">
        <f t="shared" ref="E9:E16" si="0">F9</f>
        <v>0</v>
      </c>
      <c r="F9" s="98"/>
      <c r="G9" s="115"/>
      <c r="H9" s="116">
        <f>PRODUCT(F9-2*F11)</f>
        <v>0</v>
      </c>
      <c r="I9" s="117" t="s">
        <v>1911</v>
      </c>
      <c r="J9" s="116"/>
      <c r="K9" s="115"/>
      <c r="V9" s="106" t="str">
        <f>IF(F12=0,"Зазор",F12)</f>
        <v>Зазор</v>
      </c>
      <c r="AO9" s="33">
        <v>1</v>
      </c>
      <c r="AQ9" s="38">
        <v>2</v>
      </c>
      <c r="AR9" s="38">
        <v>1</v>
      </c>
      <c r="AT9" s="38">
        <v>2</v>
      </c>
      <c r="AU9" s="38">
        <v>270</v>
      </c>
    </row>
    <row r="10" spans="2:47" ht="17" customHeight="1">
      <c r="B10" s="184" t="s">
        <v>1904</v>
      </c>
      <c r="C10" s="40"/>
      <c r="D10" s="40"/>
      <c r="E10" s="41">
        <f t="shared" si="0"/>
        <v>0</v>
      </c>
      <c r="F10" s="87"/>
      <c r="G10" s="50"/>
      <c r="H10" s="50">
        <f>PRODUCT(F10-2*F11)</f>
        <v>0</v>
      </c>
      <c r="I10" s="118" t="s">
        <v>1912</v>
      </c>
      <c r="J10" s="115"/>
      <c r="K10" s="115"/>
      <c r="AB10" s="441" t="str">
        <f>IF(J31=0,"Ящик №3",J31)</f>
        <v>Ящик №3</v>
      </c>
      <c r="AC10" s="441"/>
      <c r="AO10" s="33">
        <v>2</v>
      </c>
      <c r="AQ10" s="38">
        <v>3</v>
      </c>
      <c r="AR10" s="38">
        <v>2</v>
      </c>
      <c r="AT10" s="38">
        <v>3</v>
      </c>
      <c r="AU10" s="38">
        <v>300</v>
      </c>
    </row>
    <row r="11" spans="2:47" ht="17" customHeight="1">
      <c r="B11" s="184" t="s">
        <v>1905</v>
      </c>
      <c r="C11" s="40"/>
      <c r="D11" s="40"/>
      <c r="E11" s="41">
        <f t="shared" si="0"/>
        <v>0</v>
      </c>
      <c r="F11" s="87"/>
      <c r="G11" s="40"/>
      <c r="H11" s="40"/>
      <c r="I11" s="40"/>
      <c r="J11" s="40"/>
      <c r="AB11" s="441"/>
      <c r="AC11" s="441"/>
      <c r="AM11" s="33" t="s">
        <v>1813</v>
      </c>
      <c r="AO11" s="33">
        <v>3</v>
      </c>
      <c r="AQ11" s="38">
        <v>4</v>
      </c>
      <c r="AR11" s="38">
        <v>3</v>
      </c>
      <c r="AT11" s="38">
        <v>4</v>
      </c>
      <c r="AU11" s="38">
        <v>350</v>
      </c>
    </row>
    <row r="12" spans="2:47" ht="17" customHeight="1">
      <c r="B12" s="184" t="s">
        <v>1906</v>
      </c>
      <c r="C12" s="40"/>
      <c r="D12" s="40"/>
      <c r="E12" s="41">
        <f t="shared" si="0"/>
        <v>0</v>
      </c>
      <c r="F12" s="87"/>
      <c r="G12" s="115"/>
      <c r="H12" s="118"/>
      <c r="I12" s="118" t="s">
        <v>1916</v>
      </c>
      <c r="J12" s="118"/>
      <c r="K12" s="115"/>
      <c r="L12" s="40"/>
      <c r="M12" s="40"/>
      <c r="N12" s="40"/>
      <c r="V12" s="106" t="str">
        <f>IF(F12=0,"Зазор",F12)</f>
        <v>Зазор</v>
      </c>
      <c r="AM12" s="33" t="s">
        <v>1883</v>
      </c>
      <c r="AO12" s="100">
        <v>4</v>
      </c>
      <c r="AQ12" s="38">
        <v>5</v>
      </c>
      <c r="AR12" s="38">
        <v>4</v>
      </c>
      <c r="AT12" s="38">
        <v>5</v>
      </c>
      <c r="AU12" s="38">
        <v>400</v>
      </c>
    </row>
    <row r="13" spans="2:47" ht="17" customHeight="1">
      <c r="B13" s="183" t="s">
        <v>1918</v>
      </c>
      <c r="C13" s="40"/>
      <c r="D13" s="40"/>
      <c r="E13" s="41">
        <f t="shared" si="0"/>
        <v>0</v>
      </c>
      <c r="F13" s="87"/>
      <c r="G13" s="115"/>
      <c r="H13" s="119">
        <f>PRODUCT(F11-F13)</f>
        <v>0</v>
      </c>
      <c r="I13" s="118" t="s">
        <v>1913</v>
      </c>
      <c r="J13" s="40"/>
      <c r="L13" s="40"/>
      <c r="M13" s="40"/>
      <c r="N13" s="40"/>
      <c r="AB13" s="441" t="str">
        <f>IF(J32=0,"Ящик №2",J32)</f>
        <v>Ящик №2</v>
      </c>
      <c r="AC13" s="441"/>
      <c r="AM13" s="33" t="s">
        <v>1778</v>
      </c>
      <c r="AO13" s="33">
        <v>5</v>
      </c>
      <c r="AQ13" s="38">
        <v>6</v>
      </c>
      <c r="AR13" s="38">
        <v>5</v>
      </c>
      <c r="AT13" s="38">
        <v>6</v>
      </c>
      <c r="AU13" s="38">
        <v>450</v>
      </c>
    </row>
    <row r="14" spans="2:47" ht="17" customHeight="1">
      <c r="B14" s="183" t="s">
        <v>1919</v>
      </c>
      <c r="C14" s="40"/>
      <c r="D14" s="40"/>
      <c r="E14" s="41">
        <f t="shared" si="0"/>
        <v>0</v>
      </c>
      <c r="F14" s="87"/>
      <c r="G14" s="50"/>
      <c r="H14" s="120">
        <f>PRODUCT(F11-F14)</f>
        <v>0</v>
      </c>
      <c r="I14" s="121" t="s">
        <v>1914</v>
      </c>
      <c r="J14" s="40"/>
      <c r="L14" s="40"/>
      <c r="M14" s="40"/>
      <c r="N14" s="40"/>
      <c r="AB14" s="441"/>
      <c r="AC14" s="441"/>
      <c r="AM14" s="33" t="s">
        <v>1779</v>
      </c>
      <c r="AO14" s="33">
        <v>6</v>
      </c>
      <c r="AQ14" s="38">
        <v>7</v>
      </c>
      <c r="AR14" s="38">
        <v>6</v>
      </c>
      <c r="AT14" s="38">
        <v>7</v>
      </c>
      <c r="AU14" s="38">
        <v>500</v>
      </c>
    </row>
    <row r="15" spans="2:47" ht="17" customHeight="1">
      <c r="B15" s="183" t="s">
        <v>1907</v>
      </c>
      <c r="C15" s="40"/>
      <c r="D15" s="40"/>
      <c r="E15" s="41">
        <f t="shared" si="0"/>
        <v>0</v>
      </c>
      <c r="F15" s="87"/>
      <c r="G15" s="50"/>
      <c r="H15" s="120">
        <f>PRODUCT(F11-F15)</f>
        <v>0</v>
      </c>
      <c r="I15" s="121" t="s">
        <v>1915</v>
      </c>
      <c r="J15" s="40"/>
      <c r="L15" s="40"/>
      <c r="M15" s="40"/>
      <c r="N15" s="40"/>
      <c r="V15" s="106" t="str">
        <f>IF(F12=0,"Зазор",F12)</f>
        <v>Зазор</v>
      </c>
      <c r="AM15" s="33" t="s">
        <v>1780</v>
      </c>
      <c r="AO15" s="46">
        <v>1</v>
      </c>
      <c r="AT15" s="38">
        <v>8</v>
      </c>
      <c r="AU15" s="38">
        <v>550</v>
      </c>
    </row>
    <row r="16" spans="2:47" ht="17" customHeight="1" thickBot="1">
      <c r="B16" s="185" t="s">
        <v>1908</v>
      </c>
      <c r="C16" s="122"/>
      <c r="D16" s="122"/>
      <c r="E16" s="123">
        <f t="shared" si="0"/>
        <v>0</v>
      </c>
      <c r="F16" s="99"/>
      <c r="G16" s="50"/>
      <c r="H16" s="120">
        <f>PRODUCT(F11-F16)</f>
        <v>0</v>
      </c>
      <c r="I16" s="121" t="s">
        <v>1915</v>
      </c>
      <c r="J16" s="40"/>
      <c r="AB16" s="441" t="str">
        <f>IF(J33=0,"Ящик №1",J33)</f>
        <v>Ящик №1</v>
      </c>
      <c r="AC16" s="441"/>
      <c r="AM16" s="33" t="s">
        <v>1781</v>
      </c>
    </row>
    <row r="17" spans="2:54" ht="14.5" customHeight="1">
      <c r="M17" s="124"/>
      <c r="AB17" s="441"/>
      <c r="AC17" s="441"/>
      <c r="AM17" s="33" t="s">
        <v>1782</v>
      </c>
      <c r="AO17" s="44">
        <f>VLOOKUP(AO15,AQ8:AR14,2,0)</f>
        <v>0</v>
      </c>
    </row>
    <row r="18" spans="2:54" ht="14.5" customHeight="1">
      <c r="U18" s="482" t="str">
        <f>IF(F14=0,"Наложение",F14)</f>
        <v>Наложение</v>
      </c>
      <c r="V18" s="482"/>
      <c r="AM18" s="33" t="s">
        <v>1783</v>
      </c>
      <c r="AO18" s="125">
        <f>F9</f>
        <v>0</v>
      </c>
      <c r="AQ18" s="38">
        <v>1</v>
      </c>
      <c r="AR18" s="38" t="s">
        <v>1701</v>
      </c>
    </row>
    <row r="19" spans="2:54" ht="14.5" customHeight="1">
      <c r="R19" s="480" t="str">
        <f>IF(F10=0,"Ширина",F10)</f>
        <v>Ширина</v>
      </c>
      <c r="S19" s="481"/>
      <c r="AM19" s="46">
        <v>1</v>
      </c>
      <c r="AQ19" s="38">
        <v>2</v>
      </c>
      <c r="AR19" s="38" t="s">
        <v>1970</v>
      </c>
    </row>
    <row r="20" spans="2:54" ht="14.5" customHeight="1">
      <c r="R20" s="126"/>
      <c r="S20" s="126"/>
      <c r="AO20" s="44">
        <f>VLOOKUP(AM19,AT8:AU15,2,0)</f>
        <v>0</v>
      </c>
      <c r="AQ20" s="38">
        <v>3</v>
      </c>
      <c r="AR20" s="38" t="s">
        <v>1968</v>
      </c>
    </row>
    <row r="21" spans="2:54" ht="14.5" customHeight="1">
      <c r="AM21" s="33" t="s">
        <v>1825</v>
      </c>
      <c r="AQ21" s="38">
        <v>4</v>
      </c>
      <c r="AR21" s="38" t="s">
        <v>1969</v>
      </c>
    </row>
    <row r="22" spans="2:54" ht="27" customHeight="1">
      <c r="B22" s="40"/>
      <c r="C22" s="127"/>
      <c r="D22" s="127"/>
      <c r="E22" s="127"/>
      <c r="F22" s="127"/>
      <c r="G22" s="127"/>
      <c r="H22" s="127"/>
      <c r="I22" s="127"/>
      <c r="J22" s="40"/>
      <c r="K22" s="40"/>
      <c r="L22" s="40"/>
      <c r="M22" s="40"/>
      <c r="N22" s="40"/>
      <c r="O22" s="40"/>
      <c r="P22" s="40"/>
      <c r="Q22" s="40"/>
      <c r="R22" s="40"/>
      <c r="S22" s="40"/>
      <c r="T22" s="40"/>
      <c r="U22" s="40"/>
      <c r="V22" s="40"/>
      <c r="Y22" s="128" t="str">
        <f>IF(L28=0,"Ширина фасада",L28)</f>
        <v>Ширина фасада</v>
      </c>
      <c r="AM22" s="33" t="s">
        <v>1827</v>
      </c>
      <c r="AR22" s="44" t="str">
        <f>VLOOKUP(AM6,AQ18:AR21,2,0)</f>
        <v>-</v>
      </c>
    </row>
    <row r="23" spans="2:54" ht="27" customHeight="1" thickBot="1">
      <c r="B23" s="127"/>
      <c r="C23" s="127"/>
      <c r="D23" s="127"/>
      <c r="E23" s="127"/>
      <c r="F23" s="127"/>
      <c r="G23" s="127"/>
      <c r="H23" s="127"/>
      <c r="I23" s="127"/>
      <c r="J23" s="40"/>
      <c r="K23" s="40"/>
      <c r="L23" s="40"/>
      <c r="M23" s="40"/>
      <c r="N23" s="40"/>
      <c r="O23" s="40"/>
      <c r="P23" s="40"/>
      <c r="Q23" s="40"/>
      <c r="R23" s="40"/>
      <c r="S23" s="40"/>
      <c r="T23" s="40"/>
      <c r="U23" s="40"/>
      <c r="V23" s="40"/>
      <c r="AC23" s="505" t="s">
        <v>3702</v>
      </c>
      <c r="AD23" s="505"/>
      <c r="AE23" s="505" t="s">
        <v>3701</v>
      </c>
      <c r="AF23" s="505"/>
      <c r="AM23" s="33" t="s">
        <v>1828</v>
      </c>
    </row>
    <row r="24" spans="2:54" ht="27" customHeight="1">
      <c r="B24" s="442" t="s">
        <v>1926</v>
      </c>
      <c r="C24" s="443"/>
      <c r="D24" s="443"/>
      <c r="E24" s="443"/>
      <c r="F24" s="443"/>
      <c r="G24" s="443"/>
      <c r="H24" s="443"/>
      <c r="I24" s="443"/>
      <c r="J24" s="442" t="s">
        <v>1940</v>
      </c>
      <c r="K24" s="443"/>
      <c r="L24" s="443"/>
      <c r="M24" s="444"/>
      <c r="N24" s="454" t="s">
        <v>1947</v>
      </c>
      <c r="O24" s="443"/>
      <c r="P24" s="443"/>
      <c r="Q24" s="443"/>
      <c r="R24" s="443"/>
      <c r="S24" s="443"/>
      <c r="T24" s="443"/>
      <c r="U24" s="443"/>
      <c r="V24" s="443"/>
      <c r="W24" s="443"/>
      <c r="X24" s="443"/>
      <c r="Y24" s="443"/>
      <c r="Z24" s="443"/>
      <c r="AA24" s="443"/>
      <c r="AB24" s="444"/>
      <c r="AC24" s="442" t="s">
        <v>1948</v>
      </c>
      <c r="AD24" s="443"/>
      <c r="AE24" s="443"/>
      <c r="AF24" s="444"/>
      <c r="AM24" s="33"/>
    </row>
    <row r="25" spans="2:54" ht="27" customHeight="1">
      <c r="B25" s="445"/>
      <c r="C25" s="446"/>
      <c r="D25" s="446"/>
      <c r="E25" s="446"/>
      <c r="F25" s="446"/>
      <c r="G25" s="446"/>
      <c r="H25" s="446"/>
      <c r="I25" s="446"/>
      <c r="J25" s="445"/>
      <c r="K25" s="446"/>
      <c r="L25" s="446"/>
      <c r="M25" s="447"/>
      <c r="N25" s="445"/>
      <c r="O25" s="446"/>
      <c r="P25" s="446"/>
      <c r="Q25" s="446"/>
      <c r="R25" s="446"/>
      <c r="S25" s="446"/>
      <c r="T25" s="446"/>
      <c r="U25" s="446"/>
      <c r="V25" s="446"/>
      <c r="W25" s="446"/>
      <c r="X25" s="446"/>
      <c r="Y25" s="446"/>
      <c r="Z25" s="446"/>
      <c r="AA25" s="446"/>
      <c r="AB25" s="447"/>
      <c r="AC25" s="445"/>
      <c r="AD25" s="446"/>
      <c r="AE25" s="446"/>
      <c r="AF25" s="447"/>
      <c r="AM25" s="46">
        <v>1</v>
      </c>
    </row>
    <row r="26" spans="2:54" ht="14.5" customHeight="1" thickBot="1">
      <c r="B26" s="470"/>
      <c r="C26" s="471"/>
      <c r="D26" s="471"/>
      <c r="E26" s="471"/>
      <c r="F26" s="471"/>
      <c r="G26" s="471"/>
      <c r="H26" s="471"/>
      <c r="I26" s="471"/>
      <c r="J26" s="470"/>
      <c r="K26" s="471"/>
      <c r="L26" s="471"/>
      <c r="M26" s="479"/>
      <c r="N26" s="448"/>
      <c r="O26" s="449"/>
      <c r="P26" s="449"/>
      <c r="Q26" s="449"/>
      <c r="R26" s="449"/>
      <c r="S26" s="449"/>
      <c r="T26" s="449"/>
      <c r="U26" s="449"/>
      <c r="V26" s="449"/>
      <c r="W26" s="449"/>
      <c r="X26" s="449"/>
      <c r="Y26" s="449"/>
      <c r="Z26" s="449"/>
      <c r="AA26" s="449"/>
      <c r="AB26" s="450"/>
      <c r="AC26" s="448"/>
      <c r="AD26" s="449"/>
      <c r="AE26" s="449"/>
      <c r="AF26" s="450"/>
    </row>
    <row r="27" spans="2:54" ht="72" customHeight="1">
      <c r="B27" s="129"/>
      <c r="C27" s="484" t="s">
        <v>1927</v>
      </c>
      <c r="D27" s="485"/>
      <c r="E27" s="431" t="s">
        <v>1928</v>
      </c>
      <c r="F27" s="486"/>
      <c r="G27" s="487" t="s">
        <v>1929</v>
      </c>
      <c r="H27" s="488"/>
      <c r="I27" s="130" t="s">
        <v>1938</v>
      </c>
      <c r="J27" s="492" t="s">
        <v>1928</v>
      </c>
      <c r="K27" s="493"/>
      <c r="L27" s="494" t="s">
        <v>1939</v>
      </c>
      <c r="M27" s="495"/>
      <c r="N27" s="489" t="s">
        <v>1941</v>
      </c>
      <c r="O27" s="490"/>
      <c r="P27" s="437"/>
      <c r="Q27" s="436" t="s">
        <v>1942</v>
      </c>
      <c r="R27" s="490"/>
      <c r="S27" s="437"/>
      <c r="T27" s="436" t="s">
        <v>1943</v>
      </c>
      <c r="U27" s="490"/>
      <c r="V27" s="437"/>
      <c r="W27" s="436" t="s">
        <v>1944</v>
      </c>
      <c r="X27" s="437"/>
      <c r="Y27" s="436" t="s">
        <v>1946</v>
      </c>
      <c r="Z27" s="437"/>
      <c r="AA27" s="452" t="s">
        <v>1945</v>
      </c>
      <c r="AB27" s="453"/>
      <c r="AC27" s="455" t="s">
        <v>3700</v>
      </c>
      <c r="AD27" s="456"/>
      <c r="AE27" s="436" t="s">
        <v>3120</v>
      </c>
      <c r="AF27" s="451"/>
    </row>
    <row r="28" spans="2:54" ht="17" customHeight="1">
      <c r="B28" s="407">
        <f>SUM(B36)</f>
        <v>0</v>
      </c>
      <c r="C28" s="433" t="s">
        <v>1925</v>
      </c>
      <c r="D28" s="433"/>
      <c r="E28" s="131">
        <f t="shared" ref="E28" si="1">F28</f>
        <v>0</v>
      </c>
      <c r="F28" s="35"/>
      <c r="G28" s="363" t="e">
        <f t="shared" ref="G28:G32" si="2">VLOOKUP(AX61,$AM$37:$AN$41,2)</f>
        <v>#N/A</v>
      </c>
      <c r="H28" s="365"/>
      <c r="I28" s="149">
        <v>101</v>
      </c>
      <c r="J28" s="409">
        <f t="shared" ref="J28:J33" si="3">F28</f>
        <v>0</v>
      </c>
      <c r="K28" s="410"/>
      <c r="L28" s="415">
        <f>F10-H15-H16</f>
        <v>0</v>
      </c>
      <c r="M28" s="416"/>
      <c r="N28" s="409" t="e">
        <f>VLOOKUP($I$28,$AN$37:$AR$41,4)+$AV$46+IF($AN$58&gt;1,$AV$49,0)</f>
        <v>#N/A</v>
      </c>
      <c r="O28" s="412"/>
      <c r="P28" s="410"/>
      <c r="Q28" s="411" t="e">
        <f>VLOOKUP(I28,$AN$37:$AS$41,6)+N28</f>
        <v>#N/A</v>
      </c>
      <c r="R28" s="412"/>
      <c r="S28" s="410"/>
      <c r="T28" s="411">
        <f t="shared" ref="T28:T33" si="4">IF(I28&lt;$AN$40,$AT$39,IF(I28&lt;$AN$41,$AT$40+Q28,$AT$41+Q28))</f>
        <v>0</v>
      </c>
      <c r="U28" s="412"/>
      <c r="V28" s="410"/>
      <c r="W28" s="411">
        <f t="shared" ref="W28:W33" si="5">IF(T28,T28+32,0)</f>
        <v>0</v>
      </c>
      <c r="X28" s="410"/>
      <c r="Y28" s="457">
        <f>$AO$37+$F$15</f>
        <v>14.3</v>
      </c>
      <c r="Z28" s="458"/>
      <c r="AA28" s="457">
        <f>AO37+F16</f>
        <v>14.3</v>
      </c>
      <c r="AB28" s="463"/>
      <c r="AC28" s="409" t="e">
        <f>J33-F13+F12+J32+F12+J31+F12+J30+F12+J29+F12+AV46+IF(AN58&gt;1,AV49,0)+IF(BB45&lt;BB44,0,F11)</f>
        <v>#N/A</v>
      </c>
      <c r="AD28" s="410"/>
      <c r="AE28" s="132" t="s">
        <v>1964</v>
      </c>
      <c r="AF28" s="133">
        <v>37</v>
      </c>
    </row>
    <row r="29" spans="2:54" ht="17" customHeight="1">
      <c r="B29" s="408"/>
      <c r="C29" s="433" t="s">
        <v>1924</v>
      </c>
      <c r="D29" s="433"/>
      <c r="E29" s="41">
        <f t="shared" ref="E29" si="6">F29</f>
        <v>0</v>
      </c>
      <c r="F29" s="35"/>
      <c r="G29" s="363" t="e">
        <f t="shared" si="2"/>
        <v>#N/A</v>
      </c>
      <c r="H29" s="365"/>
      <c r="I29" s="149">
        <v>139</v>
      </c>
      <c r="J29" s="409">
        <f t="shared" si="3"/>
        <v>0</v>
      </c>
      <c r="K29" s="410"/>
      <c r="L29" s="417"/>
      <c r="M29" s="418"/>
      <c r="N29" s="409" t="e">
        <f>VLOOKUP($I$29,$AN$37:$AR$41,4)+$AV$46+IF($AN$58&gt;1,$AV$49,0)</f>
        <v>#N/A</v>
      </c>
      <c r="O29" s="412"/>
      <c r="P29" s="410"/>
      <c r="Q29" s="411" t="e">
        <f>VLOOKUP(I29,$AN$37:$AS$41,6)+N29</f>
        <v>#N/A</v>
      </c>
      <c r="R29" s="412"/>
      <c r="S29" s="410"/>
      <c r="T29" s="411">
        <f t="shared" si="4"/>
        <v>0</v>
      </c>
      <c r="U29" s="412"/>
      <c r="V29" s="410"/>
      <c r="W29" s="411">
        <f t="shared" si="5"/>
        <v>0</v>
      </c>
      <c r="X29" s="410"/>
      <c r="Y29" s="459"/>
      <c r="Z29" s="460"/>
      <c r="AA29" s="459"/>
      <c r="AB29" s="464"/>
      <c r="AC29" s="409" t="e">
        <f>J33-F13+F12+J32+F12+J31+F12+J30+F12+AV46+IF(AN58&gt;1,AV49,0)+IF(BB45&lt;BB44,0,F11)</f>
        <v>#N/A</v>
      </c>
      <c r="AD29" s="410"/>
      <c r="AE29" s="132" t="s">
        <v>1965</v>
      </c>
      <c r="AF29" s="133">
        <f>AF28+32</f>
        <v>69</v>
      </c>
    </row>
    <row r="30" spans="2:54" ht="17" customHeight="1">
      <c r="B30" s="408"/>
      <c r="C30" s="433" t="s">
        <v>1923</v>
      </c>
      <c r="D30" s="433"/>
      <c r="E30" s="41">
        <f t="shared" ref="E30:E33" si="7">F30</f>
        <v>0</v>
      </c>
      <c r="F30" s="35"/>
      <c r="G30" s="363" t="e">
        <f t="shared" si="2"/>
        <v>#N/A</v>
      </c>
      <c r="H30" s="365"/>
      <c r="I30" s="149">
        <v>187</v>
      </c>
      <c r="J30" s="409">
        <f t="shared" si="3"/>
        <v>0</v>
      </c>
      <c r="K30" s="410"/>
      <c r="L30" s="417"/>
      <c r="M30" s="418"/>
      <c r="N30" s="409" t="e">
        <f>VLOOKUP($I$30,$AN$37:$AR$41,4)+$AV$46+IF($AN$58&gt;1,$AV$49,0)</f>
        <v>#N/A</v>
      </c>
      <c r="O30" s="412"/>
      <c r="P30" s="410"/>
      <c r="Q30" s="411" t="e">
        <f>VLOOKUP(I30,$AN$37:$AS$41,6)+N30</f>
        <v>#N/A</v>
      </c>
      <c r="R30" s="412"/>
      <c r="S30" s="410"/>
      <c r="T30" s="411" t="e">
        <f t="shared" si="4"/>
        <v>#N/A</v>
      </c>
      <c r="U30" s="412"/>
      <c r="V30" s="410"/>
      <c r="W30" s="411" t="e">
        <f t="shared" si="5"/>
        <v>#N/A</v>
      </c>
      <c r="X30" s="410"/>
      <c r="Y30" s="459"/>
      <c r="Z30" s="460"/>
      <c r="AA30" s="459"/>
      <c r="AB30" s="464"/>
      <c r="AC30" s="409" t="e">
        <f>J33-F13+F12+J32+F12+J31+F12+AV46+IF(AN58&gt;1,AV49,0)+IF(BB45&lt;BB44,0,F11)</f>
        <v>#N/A</v>
      </c>
      <c r="AD30" s="410"/>
      <c r="AE30" s="132" t="s">
        <v>1966</v>
      </c>
      <c r="AF30" s="133" t="e">
        <f>VLOOKUP(AO20,AM44:AN52,2)</f>
        <v>#N/A</v>
      </c>
    </row>
    <row r="31" spans="2:54" ht="17" customHeight="1">
      <c r="B31" s="408"/>
      <c r="C31" s="433" t="s">
        <v>1922</v>
      </c>
      <c r="D31" s="433"/>
      <c r="E31" s="41">
        <f t="shared" si="7"/>
        <v>0</v>
      </c>
      <c r="F31" s="35"/>
      <c r="G31" s="363" t="e">
        <f>VLOOKUP(AX64,$AM$37:$AN$41,2)</f>
        <v>#N/A</v>
      </c>
      <c r="H31" s="365"/>
      <c r="I31" s="149">
        <v>101</v>
      </c>
      <c r="J31" s="409">
        <f t="shared" si="3"/>
        <v>0</v>
      </c>
      <c r="K31" s="410"/>
      <c r="L31" s="417"/>
      <c r="M31" s="418"/>
      <c r="N31" s="409" t="e">
        <f>VLOOKUP($I$31,$AN$37:$AR$41,4)+$AV$46+IF($AN$58&gt;1,$AV$49,0)</f>
        <v>#N/A</v>
      </c>
      <c r="O31" s="412"/>
      <c r="P31" s="410"/>
      <c r="Q31" s="411" t="e">
        <f>VLOOKUP(I31,$AN$37:$AS$41,6)+N31</f>
        <v>#N/A</v>
      </c>
      <c r="R31" s="412"/>
      <c r="S31" s="410"/>
      <c r="T31" s="411">
        <f t="shared" si="4"/>
        <v>0</v>
      </c>
      <c r="U31" s="412"/>
      <c r="V31" s="410"/>
      <c r="W31" s="411">
        <f t="shared" si="5"/>
        <v>0</v>
      </c>
      <c r="X31" s="410"/>
      <c r="Y31" s="459"/>
      <c r="Z31" s="460"/>
      <c r="AA31" s="459"/>
      <c r="AB31" s="464"/>
      <c r="AC31" s="409" t="e">
        <f>J33-F13+F12+J32+F12+AV46+IF($AN$58&gt;1,$AV$49,0)+IF(BB45&lt;BB44,0,F11)</f>
        <v>#N/A</v>
      </c>
      <c r="AD31" s="410"/>
      <c r="AE31" s="132" t="s">
        <v>1967</v>
      </c>
      <c r="AF31" s="133" t="e">
        <f>VLOOKUP(AO20,AM44:AO52,3)</f>
        <v>#N/A</v>
      </c>
      <c r="AM31" s="134"/>
      <c r="AN31" s="134"/>
      <c r="AO31" s="40"/>
      <c r="AP31" s="40"/>
      <c r="AQ31" s="40"/>
      <c r="AR31" s="40"/>
      <c r="AS31" s="40"/>
      <c r="AT31" s="40"/>
      <c r="AU31" s="40"/>
      <c r="AV31" s="40"/>
      <c r="AW31" s="40"/>
      <c r="AX31" s="40"/>
      <c r="AY31" s="40"/>
      <c r="AZ31" s="40"/>
      <c r="BA31" s="40"/>
      <c r="BB31" s="40"/>
    </row>
    <row r="32" spans="2:54" ht="17" customHeight="1">
      <c r="B32" s="408"/>
      <c r="C32" s="433" t="s">
        <v>1921</v>
      </c>
      <c r="D32" s="433"/>
      <c r="E32" s="41">
        <f t="shared" si="7"/>
        <v>0</v>
      </c>
      <c r="F32" s="35"/>
      <c r="G32" s="363" t="e">
        <f t="shared" si="2"/>
        <v>#N/A</v>
      </c>
      <c r="H32" s="365"/>
      <c r="I32" s="149">
        <v>139</v>
      </c>
      <c r="J32" s="409">
        <f t="shared" si="3"/>
        <v>0</v>
      </c>
      <c r="K32" s="410"/>
      <c r="L32" s="417"/>
      <c r="M32" s="418"/>
      <c r="N32" s="409" t="e">
        <f>VLOOKUP($I$32,$AN$37:$AR$41,4)+$AV$46+IF($AN$58&gt;1,$AV$49,0)</f>
        <v>#N/A</v>
      </c>
      <c r="O32" s="412"/>
      <c r="P32" s="410"/>
      <c r="Q32" s="411" t="e">
        <f>VLOOKUP(I32,$AN$37:$AS$41,6)+N32</f>
        <v>#N/A</v>
      </c>
      <c r="R32" s="412"/>
      <c r="S32" s="410"/>
      <c r="T32" s="411">
        <f t="shared" si="4"/>
        <v>0</v>
      </c>
      <c r="U32" s="412"/>
      <c r="V32" s="410"/>
      <c r="W32" s="411">
        <f t="shared" si="5"/>
        <v>0</v>
      </c>
      <c r="X32" s="410"/>
      <c r="Y32" s="459"/>
      <c r="Z32" s="460"/>
      <c r="AA32" s="459"/>
      <c r="AB32" s="464"/>
      <c r="AC32" s="409" t="e">
        <f>J33-F13+F12+AV46+IF($AN$58&gt;1,$AV$49,0)+IF(BB45&lt;BB44,0,F11)</f>
        <v>#N/A</v>
      </c>
      <c r="AD32" s="410"/>
      <c r="AE32" s="342"/>
      <c r="AF32" s="438"/>
      <c r="AM32" s="134"/>
      <c r="AN32" s="134"/>
      <c r="AO32" s="40"/>
      <c r="AP32" s="40"/>
      <c r="AQ32" s="40"/>
      <c r="AR32" s="40"/>
      <c r="AS32" s="40"/>
      <c r="AT32" s="40"/>
      <c r="AU32" s="40"/>
      <c r="AV32" s="40"/>
      <c r="AW32" s="40"/>
      <c r="AX32" s="40"/>
      <c r="AY32" s="40"/>
      <c r="AZ32" s="40"/>
      <c r="BA32" s="40"/>
      <c r="BB32" s="40"/>
    </row>
    <row r="33" spans="2:54" ht="17" customHeight="1" thickBot="1">
      <c r="B33" s="135" t="s">
        <v>1963</v>
      </c>
      <c r="C33" s="491" t="s">
        <v>1920</v>
      </c>
      <c r="D33" s="491"/>
      <c r="E33" s="123">
        <f t="shared" si="7"/>
        <v>0</v>
      </c>
      <c r="F33" s="148"/>
      <c r="G33" s="429" t="e">
        <f>VLOOKUP(AX66,$AM$37:$AN$41,2)</f>
        <v>#N/A</v>
      </c>
      <c r="H33" s="432"/>
      <c r="I33" s="150">
        <v>187</v>
      </c>
      <c r="J33" s="413">
        <f t="shared" si="3"/>
        <v>0</v>
      </c>
      <c r="K33" s="414"/>
      <c r="L33" s="419"/>
      <c r="M33" s="420"/>
      <c r="N33" s="413" t="e">
        <f>VLOOKUP(I33,AN37:AR41,4)+AC33+F13-IF(AV46&lt;AV49,0,F11)</f>
        <v>#N/A</v>
      </c>
      <c r="O33" s="435"/>
      <c r="P33" s="414"/>
      <c r="Q33" s="434" t="e">
        <f>VLOOKUP(G33,AN37:AS41,6)+N33</f>
        <v>#N/A</v>
      </c>
      <c r="R33" s="435"/>
      <c r="S33" s="414"/>
      <c r="T33" s="434" t="e">
        <f t="shared" si="4"/>
        <v>#N/A</v>
      </c>
      <c r="U33" s="435"/>
      <c r="V33" s="414"/>
      <c r="W33" s="434" t="e">
        <f t="shared" si="5"/>
        <v>#N/A</v>
      </c>
      <c r="X33" s="414"/>
      <c r="Y33" s="461"/>
      <c r="Z33" s="462"/>
      <c r="AA33" s="461"/>
      <c r="AB33" s="465"/>
      <c r="AC33" s="413" t="e">
        <f>IF($AN$58&gt;1,$AV$49,0)+$AV$46+IF(BB45&lt;BB44,0,F11)</f>
        <v>#N/A</v>
      </c>
      <c r="AD33" s="414"/>
      <c r="AE33" s="439"/>
      <c r="AF33" s="440"/>
      <c r="AM33" s="134"/>
      <c r="AN33" s="134"/>
      <c r="AO33" s="40"/>
      <c r="AP33" s="40"/>
      <c r="AQ33" s="40"/>
      <c r="AR33" s="40"/>
      <c r="AS33" s="40"/>
      <c r="AT33" s="40"/>
      <c r="AU33" s="40"/>
      <c r="AV33" s="40"/>
      <c r="AW33" s="40"/>
      <c r="AX33" s="40"/>
      <c r="AY33" s="40"/>
      <c r="AZ33" s="40"/>
      <c r="BA33" s="40"/>
      <c r="BB33" s="40"/>
    </row>
    <row r="34" spans="2:54" ht="14.5" hidden="1" customHeight="1">
      <c r="B34" s="38">
        <f>F9-H13-H14-(AO17-1)*F12</f>
        <v>0</v>
      </c>
      <c r="AM34" s="134"/>
      <c r="AN34" s="134"/>
      <c r="AO34" s="40"/>
      <c r="AP34" s="40"/>
      <c r="AQ34" s="40"/>
      <c r="AR34" s="40"/>
      <c r="AS34" s="40"/>
      <c r="AT34" s="40"/>
      <c r="AU34" s="40"/>
      <c r="AV34" s="40"/>
      <c r="AW34" s="40"/>
      <c r="AX34" s="40"/>
      <c r="AY34" s="40"/>
      <c r="AZ34" s="40"/>
      <c r="BA34" s="40"/>
      <c r="BB34" s="40"/>
    </row>
    <row r="35" spans="2:54" ht="14.5" hidden="1" customHeight="1">
      <c r="B35" s="38">
        <f>F33+F32+F31+F30+F29+F28</f>
        <v>0</v>
      </c>
      <c r="AM35" s="134"/>
      <c r="AN35" s="134"/>
      <c r="AO35" s="40"/>
      <c r="AP35" s="40"/>
      <c r="AQ35" s="40"/>
      <c r="AR35" s="40"/>
      <c r="AS35" s="40"/>
      <c r="AT35" s="40"/>
      <c r="AU35" s="40"/>
      <c r="AV35" s="40"/>
      <c r="AW35" s="40"/>
      <c r="AX35" s="40"/>
      <c r="AY35" s="40"/>
      <c r="AZ35" s="40"/>
      <c r="BA35" s="40"/>
      <c r="BB35" s="40"/>
    </row>
    <row r="36" spans="2:54" ht="42.5" hidden="1" customHeight="1">
      <c r="B36" s="38">
        <f>B34-B35</f>
        <v>0</v>
      </c>
      <c r="AM36" s="136" t="s">
        <v>1930</v>
      </c>
      <c r="AN36" s="136"/>
      <c r="AO36" s="136" t="s">
        <v>1949</v>
      </c>
      <c r="AP36" s="136"/>
      <c r="AQ36" s="136" t="s">
        <v>1950</v>
      </c>
      <c r="AR36" s="136"/>
      <c r="AS36" s="136" t="s">
        <v>1951</v>
      </c>
      <c r="AT36" s="136" t="s">
        <v>1952</v>
      </c>
      <c r="AU36" s="136" t="s">
        <v>1953</v>
      </c>
      <c r="AV36" s="136" t="s">
        <v>1954</v>
      </c>
      <c r="AW36" s="137"/>
      <c r="AX36" s="137"/>
      <c r="AY36" s="137"/>
      <c r="AZ36" s="137"/>
      <c r="BA36" s="137"/>
      <c r="BB36" s="137"/>
    </row>
    <row r="37" spans="2:54" ht="14.5" hidden="1" customHeight="1">
      <c r="AM37" s="138">
        <v>41</v>
      </c>
      <c r="AN37" s="138">
        <f>77*IF($AN$58&lt;2,1,0)</f>
        <v>77</v>
      </c>
      <c r="AO37" s="138">
        <v>14.3</v>
      </c>
      <c r="AP37" s="138"/>
      <c r="AQ37" s="138">
        <v>6.5</v>
      </c>
      <c r="AR37" s="138"/>
      <c r="AS37" s="138">
        <v>20</v>
      </c>
      <c r="AT37" s="138"/>
      <c r="AU37" s="138"/>
      <c r="AV37" s="138">
        <v>7</v>
      </c>
      <c r="AW37" s="137"/>
      <c r="AX37" s="137"/>
      <c r="AY37" s="137"/>
      <c r="AZ37" s="137"/>
      <c r="BA37" s="137"/>
      <c r="BB37" s="137"/>
    </row>
    <row r="38" spans="2:54" ht="14.5" hidden="1" customHeight="1">
      <c r="AM38" s="138">
        <v>65</v>
      </c>
      <c r="AN38" s="138">
        <v>101</v>
      </c>
      <c r="AO38" s="138">
        <v>14</v>
      </c>
      <c r="AP38" s="138"/>
      <c r="AQ38" s="138">
        <v>14.5</v>
      </c>
      <c r="AR38" s="138"/>
      <c r="AS38" s="138">
        <v>32</v>
      </c>
      <c r="AT38" s="138"/>
      <c r="AU38" s="138"/>
      <c r="AV38" s="138">
        <v>7.5</v>
      </c>
      <c r="AW38" s="137"/>
      <c r="AX38" s="137"/>
      <c r="AY38" s="137"/>
      <c r="AZ38" s="137"/>
      <c r="BA38" s="137"/>
      <c r="BB38" s="137"/>
    </row>
    <row r="39" spans="2:54" ht="14.5" hidden="1" customHeight="1">
      <c r="AM39" s="138">
        <v>103</v>
      </c>
      <c r="AN39" s="138">
        <v>139</v>
      </c>
      <c r="AO39" s="138">
        <v>13.7</v>
      </c>
      <c r="AP39" s="138"/>
      <c r="AQ39" s="138">
        <v>14.5</v>
      </c>
      <c r="AR39" s="138"/>
      <c r="AS39" s="138">
        <v>32</v>
      </c>
      <c r="AT39" s="138"/>
      <c r="AU39" s="138"/>
      <c r="AV39" s="138">
        <v>17.5</v>
      </c>
      <c r="AW39" s="137"/>
      <c r="AX39" s="137"/>
      <c r="AY39" s="137"/>
      <c r="AZ39" s="137"/>
      <c r="BA39" s="137"/>
      <c r="BB39" s="137"/>
    </row>
    <row r="40" spans="2:54" ht="14.5" hidden="1" customHeight="1">
      <c r="AM40" s="138">
        <v>151</v>
      </c>
      <c r="AN40" s="138">
        <v>187</v>
      </c>
      <c r="AO40" s="138">
        <v>14</v>
      </c>
      <c r="AP40" s="138"/>
      <c r="AQ40" s="138">
        <v>14.5</v>
      </c>
      <c r="AR40" s="138"/>
      <c r="AS40" s="138">
        <v>32</v>
      </c>
      <c r="AT40" s="138">
        <v>32</v>
      </c>
      <c r="AU40" s="138">
        <v>32</v>
      </c>
      <c r="AV40" s="138">
        <v>17.5</v>
      </c>
      <c r="AW40" s="137"/>
      <c r="AX40" s="137"/>
      <c r="AY40" s="137"/>
      <c r="AZ40" s="137"/>
      <c r="BA40" s="137"/>
      <c r="BB40" s="137"/>
    </row>
    <row r="41" spans="2:54" ht="14.5" hidden="1" customHeight="1">
      <c r="AM41" s="138">
        <v>215</v>
      </c>
      <c r="AN41" s="138">
        <f>251*IF($AN$58&lt;2,1,0)</f>
        <v>251</v>
      </c>
      <c r="AO41" s="138">
        <v>14</v>
      </c>
      <c r="AP41" s="138"/>
      <c r="AQ41" s="138">
        <v>14.5</v>
      </c>
      <c r="AR41" s="138"/>
      <c r="AS41" s="138">
        <v>32</v>
      </c>
      <c r="AT41" s="138">
        <v>32</v>
      </c>
      <c r="AU41" s="138">
        <v>32</v>
      </c>
      <c r="AV41" s="138">
        <v>17.5</v>
      </c>
      <c r="AW41" s="137"/>
      <c r="AX41" s="137"/>
      <c r="AY41" s="137"/>
      <c r="AZ41" s="137"/>
      <c r="BA41" s="137"/>
      <c r="BB41" s="137"/>
    </row>
    <row r="42" spans="2:54" ht="14.5" hidden="1" customHeight="1">
      <c r="AM42" s="137"/>
      <c r="AN42" s="137"/>
      <c r="AO42" s="137"/>
      <c r="AP42" s="137"/>
      <c r="AQ42" s="137"/>
      <c r="AR42" s="137"/>
      <c r="AS42" s="137"/>
      <c r="AT42" s="137"/>
      <c r="AU42" s="137"/>
      <c r="AV42" s="137"/>
      <c r="AW42" s="137"/>
      <c r="AX42" s="137"/>
      <c r="AY42" s="137"/>
      <c r="AZ42" s="137"/>
      <c r="BA42" s="137"/>
      <c r="BB42" s="137"/>
    </row>
    <row r="43" spans="2:54" ht="14.5" hidden="1" customHeight="1">
      <c r="W43" s="125"/>
      <c r="AM43" s="139" t="s">
        <v>1955</v>
      </c>
      <c r="AN43" s="139" t="s">
        <v>1956</v>
      </c>
      <c r="AO43" s="139" t="s">
        <v>1957</v>
      </c>
      <c r="AP43" s="137"/>
      <c r="AQ43" s="138" t="s">
        <v>1829</v>
      </c>
      <c r="AR43" s="138"/>
      <c r="AS43" s="138"/>
      <c r="AT43" s="138"/>
      <c r="AU43" s="138"/>
      <c r="AV43" s="138"/>
      <c r="AW43" s="138"/>
      <c r="AX43" s="137"/>
      <c r="AY43" s="137"/>
      <c r="AZ43" s="137"/>
      <c r="BA43" s="138" t="s">
        <v>3699</v>
      </c>
      <c r="BB43" s="138">
        <v>1</v>
      </c>
    </row>
    <row r="44" spans="2:54" ht="14.5" hidden="1" customHeight="1">
      <c r="AM44" s="138">
        <v>270</v>
      </c>
      <c r="AN44" s="138">
        <f>AO44-32</f>
        <v>165</v>
      </c>
      <c r="AO44" s="138">
        <v>197</v>
      </c>
      <c r="AP44" s="137"/>
      <c r="AQ44" s="138"/>
      <c r="AR44" s="138" t="s">
        <v>1958</v>
      </c>
      <c r="AS44" s="138" t="s">
        <v>1959</v>
      </c>
      <c r="AT44" s="138"/>
      <c r="AU44" s="138"/>
      <c r="AV44" s="138"/>
      <c r="AW44" s="138"/>
      <c r="AX44" s="137"/>
      <c r="AY44" s="137"/>
      <c r="AZ44" s="137"/>
      <c r="BA44" s="138" t="s">
        <v>3700</v>
      </c>
      <c r="BB44" s="138">
        <v>2</v>
      </c>
    </row>
    <row r="45" spans="2:54" ht="14.5" hidden="1" customHeight="1">
      <c r="AM45" s="138">
        <v>300</v>
      </c>
      <c r="AN45" s="138">
        <f t="shared" ref="AN45:AN52" si="8">AO45-32</f>
        <v>165</v>
      </c>
      <c r="AO45" s="138">
        <v>197</v>
      </c>
      <c r="AP45" s="137"/>
      <c r="AQ45" s="138"/>
      <c r="AR45" s="138"/>
      <c r="AS45" s="138"/>
      <c r="AT45" s="138"/>
      <c r="AU45" s="138"/>
      <c r="AV45" s="138"/>
      <c r="AW45" s="138">
        <v>38</v>
      </c>
      <c r="AX45" s="137"/>
      <c r="AY45" s="137"/>
      <c r="AZ45" s="137"/>
      <c r="BA45" s="138"/>
      <c r="BB45" s="140">
        <f>VLOOKUP(AC27,BA43:BB44,2,0)</f>
        <v>2</v>
      </c>
    </row>
    <row r="46" spans="2:54" hidden="1">
      <c r="AM46" s="138">
        <v>350</v>
      </c>
      <c r="AN46" s="138">
        <f t="shared" si="8"/>
        <v>229</v>
      </c>
      <c r="AO46" s="138">
        <v>261</v>
      </c>
      <c r="AP46" s="137"/>
      <c r="AQ46" s="138"/>
      <c r="AR46" s="138"/>
      <c r="AS46" s="138"/>
      <c r="AT46" s="138"/>
      <c r="AU46" s="138" t="s">
        <v>1960</v>
      </c>
      <c r="AV46" s="138" t="e">
        <f>VLOOKUP(AO6,AY49:AZ51,2,0)</f>
        <v>#N/A</v>
      </c>
      <c r="AW46" s="138">
        <v>39.5</v>
      </c>
      <c r="AX46" s="137"/>
      <c r="AY46" s="137"/>
      <c r="AZ46" s="137"/>
      <c r="BA46" s="137"/>
      <c r="BB46" s="137"/>
    </row>
    <row r="47" spans="2:54" hidden="1">
      <c r="AM47" s="138">
        <v>400</v>
      </c>
      <c r="AN47" s="138">
        <f t="shared" si="8"/>
        <v>229</v>
      </c>
      <c r="AO47" s="138">
        <v>261</v>
      </c>
      <c r="AP47" s="137"/>
      <c r="AQ47" s="138"/>
      <c r="AR47" s="138"/>
      <c r="AS47" s="138"/>
      <c r="AT47" s="138"/>
      <c r="AU47" s="138" t="s">
        <v>1961</v>
      </c>
      <c r="AV47" s="138">
        <v>38</v>
      </c>
      <c r="AW47" s="138"/>
      <c r="AX47" s="137"/>
      <c r="AY47" s="137"/>
      <c r="AZ47" s="137"/>
      <c r="BA47" s="137"/>
      <c r="BB47" s="137"/>
    </row>
    <row r="48" spans="2:54" hidden="1">
      <c r="AM48" s="138">
        <v>450</v>
      </c>
      <c r="AN48" s="138">
        <f t="shared" si="8"/>
        <v>261</v>
      </c>
      <c r="AO48" s="138">
        <v>293</v>
      </c>
      <c r="AP48" s="137"/>
      <c r="AQ48" s="138"/>
      <c r="AR48" s="138"/>
      <c r="AS48" s="138"/>
      <c r="AT48" s="138"/>
      <c r="AU48" s="138" t="s">
        <v>1962</v>
      </c>
      <c r="AV48" s="138" t="e">
        <f>AV46-AV47</f>
        <v>#N/A</v>
      </c>
      <c r="AW48" s="138"/>
      <c r="AX48" s="137"/>
      <c r="AY48" s="137"/>
      <c r="AZ48" s="137"/>
      <c r="BA48" s="137"/>
      <c r="BB48" s="137"/>
    </row>
    <row r="49" spans="2:54" hidden="1">
      <c r="AM49" s="138">
        <v>500</v>
      </c>
      <c r="AN49" s="138">
        <f t="shared" si="8"/>
        <v>261</v>
      </c>
      <c r="AO49" s="138">
        <v>293</v>
      </c>
      <c r="AP49" s="137"/>
      <c r="AQ49" s="138">
        <v>3</v>
      </c>
      <c r="AR49" s="138">
        <v>12</v>
      </c>
      <c r="AS49" s="138">
        <v>21</v>
      </c>
      <c r="AT49" s="138"/>
      <c r="AU49" s="138" t="s">
        <v>1828</v>
      </c>
      <c r="AV49" s="138">
        <v>3</v>
      </c>
      <c r="AW49" s="138"/>
      <c r="AX49" s="137"/>
      <c r="AY49" s="137">
        <v>2</v>
      </c>
      <c r="AZ49" s="137">
        <v>38</v>
      </c>
      <c r="BA49" s="137"/>
      <c r="BB49" s="137"/>
    </row>
    <row r="50" spans="2:54" hidden="1">
      <c r="AM50" s="138">
        <v>550</v>
      </c>
      <c r="AN50" s="138">
        <f t="shared" si="8"/>
        <v>261</v>
      </c>
      <c r="AO50" s="138">
        <v>293</v>
      </c>
      <c r="AP50" s="137"/>
      <c r="AQ50" s="138"/>
      <c r="AR50" s="138"/>
      <c r="AS50" s="138"/>
      <c r="AT50" s="138"/>
      <c r="AU50" s="138">
        <v>2</v>
      </c>
      <c r="AV50" s="138"/>
      <c r="AW50" s="138">
        <v>1</v>
      </c>
      <c r="AX50" s="137"/>
      <c r="AY50" s="137">
        <v>3</v>
      </c>
      <c r="AZ50" s="137">
        <v>39.5</v>
      </c>
      <c r="BA50" s="137"/>
      <c r="BB50" s="137"/>
    </row>
    <row r="51" spans="2:54" hidden="1">
      <c r="AM51" s="138">
        <v>600</v>
      </c>
      <c r="AN51" s="138">
        <f t="shared" si="8"/>
        <v>261</v>
      </c>
      <c r="AO51" s="138">
        <v>293</v>
      </c>
      <c r="AP51" s="137"/>
      <c r="AQ51" s="138"/>
      <c r="AR51" s="138"/>
      <c r="AS51" s="138"/>
      <c r="AT51" s="138"/>
      <c r="AU51" s="138">
        <v>3</v>
      </c>
      <c r="AV51" s="138"/>
      <c r="AW51" s="138">
        <v>2</v>
      </c>
      <c r="AX51" s="137"/>
      <c r="AY51" s="137">
        <v>4</v>
      </c>
      <c r="AZ51" s="137">
        <v>38</v>
      </c>
      <c r="BA51" s="137"/>
      <c r="BB51" s="137"/>
    </row>
    <row r="52" spans="2:54" hidden="1">
      <c r="AM52" s="138">
        <v>650</v>
      </c>
      <c r="AN52" s="138">
        <f t="shared" si="8"/>
        <v>261</v>
      </c>
      <c r="AO52" s="138">
        <v>293</v>
      </c>
      <c r="AP52" s="137"/>
      <c r="AQ52" s="138"/>
      <c r="AR52" s="138"/>
      <c r="AS52" s="138"/>
      <c r="AT52" s="138"/>
      <c r="AU52" s="138">
        <v>4</v>
      </c>
      <c r="AV52" s="138"/>
      <c r="AW52" s="138">
        <v>1</v>
      </c>
      <c r="AX52" s="137"/>
      <c r="AY52" s="137"/>
      <c r="AZ52" s="137"/>
      <c r="BA52" s="137"/>
      <c r="BB52" s="137"/>
    </row>
    <row r="53" spans="2:54" hidden="1">
      <c r="AM53" s="137"/>
      <c r="AN53" s="137"/>
      <c r="AO53" s="137"/>
      <c r="AP53" s="137"/>
      <c r="AQ53" s="137"/>
      <c r="AR53" s="137"/>
      <c r="AS53" s="137"/>
      <c r="AT53" s="137"/>
      <c r="AU53" s="137"/>
      <c r="AV53" s="137"/>
      <c r="AW53" s="137"/>
      <c r="AX53" s="137"/>
      <c r="AY53" s="137"/>
      <c r="AZ53" s="137"/>
      <c r="BA53" s="137"/>
      <c r="BB53" s="137"/>
    </row>
    <row r="54" spans="2:54" ht="15" thickBot="1">
      <c r="AM54" s="138">
        <v>1</v>
      </c>
      <c r="AN54" s="138">
        <v>0</v>
      </c>
      <c r="AO54" s="137"/>
      <c r="AP54" s="137"/>
      <c r="AQ54" s="137"/>
      <c r="AR54" s="137"/>
      <c r="AS54" s="137"/>
      <c r="AT54" s="137"/>
      <c r="AU54" s="137"/>
      <c r="AV54" s="137"/>
      <c r="AW54" s="137"/>
      <c r="AX54" s="137"/>
      <c r="AY54" s="137"/>
      <c r="AZ54" s="137"/>
      <c r="BA54" s="137"/>
      <c r="BB54" s="137"/>
    </row>
    <row r="55" spans="2:54" ht="25.5" customHeight="1" thickBot="1">
      <c r="B55" s="153" t="s">
        <v>1705</v>
      </c>
      <c r="C55" s="430" t="s">
        <v>1706</v>
      </c>
      <c r="D55" s="430"/>
      <c r="E55" s="430"/>
      <c r="F55" s="430"/>
      <c r="G55" s="430"/>
      <c r="H55" s="430"/>
      <c r="I55" s="430"/>
      <c r="J55" s="430"/>
      <c r="K55" s="430"/>
      <c r="L55" s="430"/>
      <c r="M55" s="430"/>
      <c r="N55" s="430"/>
      <c r="O55" s="430"/>
      <c r="P55" s="430"/>
      <c r="Q55" s="430"/>
      <c r="R55" s="430"/>
      <c r="S55" s="430"/>
      <c r="T55" s="431"/>
      <c r="U55" s="497" t="s">
        <v>1707</v>
      </c>
      <c r="V55" s="498"/>
      <c r="W55" s="496"/>
      <c r="X55" s="496"/>
      <c r="AM55" s="138">
        <v>3</v>
      </c>
      <c r="AN55" s="138">
        <v>2</v>
      </c>
      <c r="AO55" s="137"/>
      <c r="AP55" s="137"/>
      <c r="AQ55" s="137"/>
      <c r="AR55" s="137"/>
      <c r="AS55" s="137"/>
      <c r="AT55" s="137"/>
      <c r="AU55" s="137"/>
      <c r="AV55" s="137"/>
      <c r="AW55" s="137"/>
      <c r="AX55" s="137"/>
      <c r="AY55" s="137"/>
      <c r="AZ55" s="137"/>
      <c r="BA55" s="137"/>
      <c r="BB55" s="137"/>
    </row>
    <row r="56" spans="2:54" ht="25.5" customHeight="1">
      <c r="B56" s="141" t="e">
        <f>VLOOKUP(I33,CHOOSE(IF(AR22="Серебристый",1,IF(AR22="Белый",2,3)),AM74:AT126,AM131:AT136,AM141:AT146),MATCH(AO20,AM73:AT73,0),0)</f>
        <v>#N/A</v>
      </c>
      <c r="C56" s="424" t="e">
        <f>VLOOKUP(B56,Цены!$A:$B,2,0)</f>
        <v>#N/A</v>
      </c>
      <c r="D56" s="424"/>
      <c r="E56" s="424"/>
      <c r="F56" s="424"/>
      <c r="G56" s="424"/>
      <c r="H56" s="424"/>
      <c r="I56" s="424"/>
      <c r="J56" s="424"/>
      <c r="K56" s="424"/>
      <c r="L56" s="424"/>
      <c r="M56" s="424"/>
      <c r="N56" s="424"/>
      <c r="O56" s="424"/>
      <c r="P56" s="424"/>
      <c r="Q56" s="424"/>
      <c r="R56" s="424"/>
      <c r="S56" s="424"/>
      <c r="T56" s="424"/>
      <c r="U56" s="425">
        <v>1</v>
      </c>
      <c r="V56" s="426"/>
      <c r="W56" s="499" t="s">
        <v>3108</v>
      </c>
      <c r="X56" s="500"/>
      <c r="Y56" s="152"/>
      <c r="Z56" s="152"/>
      <c r="AA56" s="152"/>
      <c r="AM56" s="39">
        <v>2</v>
      </c>
      <c r="AN56" s="138">
        <v>1</v>
      </c>
      <c r="AO56" s="137"/>
      <c r="AP56" s="137"/>
      <c r="AQ56" s="137"/>
      <c r="AR56" s="137"/>
      <c r="AS56" s="137"/>
      <c r="AT56" s="137"/>
      <c r="AU56" s="137"/>
      <c r="AV56" s="137"/>
      <c r="AW56" s="137"/>
      <c r="AX56" s="137"/>
      <c r="AY56" s="137"/>
      <c r="AZ56" s="137"/>
      <c r="BA56" s="137"/>
      <c r="BB56" s="137"/>
    </row>
    <row r="57" spans="2:54" ht="25.5" customHeight="1">
      <c r="B57" s="142" t="e">
        <f>VLOOKUP($AO$20,$AM$149:$AQ$155,MATCH($AO$6,$AM$148:$AQ$148,0),0)</f>
        <v>#N/A</v>
      </c>
      <c r="C57" s="422" t="str">
        <f>IFERROR(VLOOKUP(B57,Цены!$A:$B,2,0),"-")</f>
        <v>-</v>
      </c>
      <c r="D57" s="422"/>
      <c r="E57" s="422"/>
      <c r="F57" s="422"/>
      <c r="G57" s="422"/>
      <c r="H57" s="422"/>
      <c r="I57" s="422"/>
      <c r="J57" s="422"/>
      <c r="K57" s="422"/>
      <c r="L57" s="422"/>
      <c r="M57" s="422"/>
      <c r="N57" s="422"/>
      <c r="O57" s="422"/>
      <c r="P57" s="422"/>
      <c r="Q57" s="422"/>
      <c r="R57" s="422"/>
      <c r="S57" s="422"/>
      <c r="T57" s="422"/>
      <c r="U57" s="427">
        <v>1</v>
      </c>
      <c r="V57" s="363"/>
      <c r="W57" s="501"/>
      <c r="X57" s="502"/>
      <c r="Y57" s="152"/>
      <c r="Z57" s="152"/>
      <c r="AA57" s="152"/>
      <c r="AM57" s="39">
        <v>4</v>
      </c>
      <c r="AN57" s="138">
        <v>2</v>
      </c>
      <c r="AO57" s="137"/>
      <c r="AP57" s="137"/>
      <c r="AQ57" s="137"/>
      <c r="AR57" s="137"/>
      <c r="AS57" s="137"/>
      <c r="AT57" s="137"/>
      <c r="AU57" s="137"/>
      <c r="AV57" s="137"/>
      <c r="AW57" s="137"/>
      <c r="AX57" s="137"/>
      <c r="AY57" s="137"/>
      <c r="AZ57" s="137"/>
      <c r="BA57" s="137"/>
      <c r="BB57" s="137"/>
    </row>
    <row r="58" spans="2:54" ht="25.5" customHeight="1" thickBot="1">
      <c r="B58" s="143" t="e">
        <f>VLOOKUP($AO$20,$AM$158:$AQ$164,MATCH($AO$6,$AM$148:$AQ$148,0),0)</f>
        <v>#N/A</v>
      </c>
      <c r="C58" s="423" t="str">
        <f>IFERROR(VLOOKUP(B58,Цены!$A:$B,2,0),"-")</f>
        <v>-</v>
      </c>
      <c r="D58" s="423"/>
      <c r="E58" s="423"/>
      <c r="F58" s="423"/>
      <c r="G58" s="423"/>
      <c r="H58" s="423"/>
      <c r="I58" s="423"/>
      <c r="J58" s="423"/>
      <c r="K58" s="423"/>
      <c r="L58" s="423"/>
      <c r="M58" s="423"/>
      <c r="N58" s="423"/>
      <c r="O58" s="423"/>
      <c r="P58" s="423"/>
      <c r="Q58" s="423"/>
      <c r="R58" s="423"/>
      <c r="S58" s="423"/>
      <c r="T58" s="423"/>
      <c r="U58" s="428">
        <v>1</v>
      </c>
      <c r="V58" s="429"/>
      <c r="W58" s="503"/>
      <c r="X58" s="504"/>
      <c r="Y58" s="152"/>
      <c r="Z58" s="152"/>
      <c r="AA58" s="152"/>
      <c r="AM58" s="137"/>
      <c r="AN58" s="140">
        <f>VLOOKUP(AM25,$AM$54:$AN$57,2,0)</f>
        <v>0</v>
      </c>
      <c r="AO58" s="137"/>
      <c r="AP58" s="137"/>
      <c r="AQ58" s="137"/>
      <c r="AR58" s="137"/>
      <c r="AS58" s="137"/>
      <c r="AT58" s="137"/>
      <c r="AU58" s="137"/>
      <c r="AV58" s="137"/>
      <c r="AW58" s="137"/>
      <c r="AX58" s="137"/>
      <c r="AY58" s="137"/>
      <c r="AZ58" s="137"/>
      <c r="BA58" s="137"/>
      <c r="BB58" s="137"/>
    </row>
    <row r="59" spans="2:54" ht="25.5" customHeight="1">
      <c r="B59" s="144" t="e">
        <f>VLOOKUP(I32,CHOOSE(IF(AR22="Серебристый",1,IF(AR22="Белый",2,3)),AM74:AT126,AM131:AT136,AM141:AT146),MATCH(AO20,AM73:AT73,0),0)</f>
        <v>#N/A</v>
      </c>
      <c r="C59" s="421" t="e">
        <f>VLOOKUP(B59,Цены!$A:$B,2,0)</f>
        <v>#N/A</v>
      </c>
      <c r="D59" s="421"/>
      <c r="E59" s="421"/>
      <c r="F59" s="421"/>
      <c r="G59" s="421"/>
      <c r="H59" s="421"/>
      <c r="I59" s="421"/>
      <c r="J59" s="421"/>
      <c r="K59" s="421"/>
      <c r="L59" s="421"/>
      <c r="M59" s="421"/>
      <c r="N59" s="421"/>
      <c r="O59" s="421"/>
      <c r="P59" s="421"/>
      <c r="Q59" s="421"/>
      <c r="R59" s="421"/>
      <c r="S59" s="421"/>
      <c r="T59" s="421"/>
      <c r="U59" s="425">
        <v>1</v>
      </c>
      <c r="V59" s="426"/>
      <c r="W59" s="499" t="s">
        <v>3109</v>
      </c>
      <c r="X59" s="500"/>
      <c r="Y59" s="152"/>
      <c r="Z59" s="152"/>
      <c r="AA59" s="152"/>
      <c r="AM59" s="137"/>
      <c r="AN59" s="137"/>
      <c r="AO59" s="137"/>
      <c r="AP59" s="137"/>
      <c r="AQ59" s="137"/>
      <c r="AR59" s="137"/>
      <c r="AS59" s="137"/>
      <c r="AT59" s="137"/>
      <c r="AU59" s="137"/>
      <c r="AV59" s="137"/>
      <c r="AW59" s="137"/>
      <c r="AX59" s="137"/>
      <c r="AY59" s="137"/>
      <c r="AZ59" s="137"/>
      <c r="BA59" s="137"/>
      <c r="BB59" s="137"/>
    </row>
    <row r="60" spans="2:54" ht="25.5" customHeight="1">
      <c r="B60" s="142" t="e">
        <f>VLOOKUP($AO$20,$AM$149:$AQ$155,MATCH($AO$6,$AM$148:$AQ$148,0),0)</f>
        <v>#N/A</v>
      </c>
      <c r="C60" s="422" t="str">
        <f>IFERROR(VLOOKUP(B60,Цены!$A:$B,2,0),"-")</f>
        <v>-</v>
      </c>
      <c r="D60" s="422"/>
      <c r="E60" s="422"/>
      <c r="F60" s="422"/>
      <c r="G60" s="422"/>
      <c r="H60" s="422"/>
      <c r="I60" s="422"/>
      <c r="J60" s="422"/>
      <c r="K60" s="422"/>
      <c r="L60" s="422"/>
      <c r="M60" s="422"/>
      <c r="N60" s="422"/>
      <c r="O60" s="422"/>
      <c r="P60" s="422"/>
      <c r="Q60" s="422"/>
      <c r="R60" s="422"/>
      <c r="S60" s="422"/>
      <c r="T60" s="422"/>
      <c r="U60" s="427">
        <v>1</v>
      </c>
      <c r="V60" s="363"/>
      <c r="W60" s="501"/>
      <c r="X60" s="502"/>
      <c r="Y60" s="152"/>
      <c r="Z60" s="152"/>
      <c r="AA60" s="152"/>
      <c r="AM60" s="137"/>
      <c r="AN60" s="137"/>
      <c r="AO60" s="138"/>
      <c r="AP60" s="138"/>
      <c r="AQ60" s="138"/>
      <c r="AR60" s="138" t="s">
        <v>1931</v>
      </c>
      <c r="AS60" s="138" t="s">
        <v>1932</v>
      </c>
      <c r="AT60" s="138" t="s">
        <v>1933</v>
      </c>
      <c r="AU60" s="138" t="s">
        <v>1934</v>
      </c>
      <c r="AV60" s="138" t="s">
        <v>1935</v>
      </c>
      <c r="AW60" s="138" t="s">
        <v>1936</v>
      </c>
      <c r="AX60" s="138"/>
      <c r="AY60" s="137"/>
      <c r="AZ60" s="137"/>
      <c r="BA60" s="137"/>
      <c r="BB60" s="137"/>
    </row>
    <row r="61" spans="2:54" ht="25.5" customHeight="1" thickBot="1">
      <c r="B61" s="143" t="e">
        <f>VLOOKUP($AO$20,$AM$158:$AQ$164,MATCH($AO$6,$AM$148:$AQ$148,0),0)</f>
        <v>#N/A</v>
      </c>
      <c r="C61" s="423" t="str">
        <f>IFERROR(VLOOKUP(B61,Цены!$A:$B,2,0),"-")</f>
        <v>-</v>
      </c>
      <c r="D61" s="423"/>
      <c r="E61" s="423"/>
      <c r="F61" s="423"/>
      <c r="G61" s="423"/>
      <c r="H61" s="423"/>
      <c r="I61" s="423"/>
      <c r="J61" s="423"/>
      <c r="K61" s="423"/>
      <c r="L61" s="423"/>
      <c r="M61" s="423"/>
      <c r="N61" s="423"/>
      <c r="O61" s="423"/>
      <c r="P61" s="423"/>
      <c r="Q61" s="423"/>
      <c r="R61" s="423"/>
      <c r="S61" s="423"/>
      <c r="T61" s="423"/>
      <c r="U61" s="428">
        <v>1</v>
      </c>
      <c r="V61" s="429"/>
      <c r="W61" s="503"/>
      <c r="X61" s="504"/>
      <c r="Y61" s="152"/>
      <c r="Z61" s="152"/>
      <c r="AA61" s="152"/>
      <c r="AM61" s="137"/>
      <c r="AN61" s="137"/>
      <c r="AO61" s="138" t="s">
        <v>1937</v>
      </c>
      <c r="AP61" s="138"/>
      <c r="AQ61" s="145">
        <f>F28-F14</f>
        <v>0</v>
      </c>
      <c r="AR61" s="138" t="e">
        <f>IF($AX$66&gt;$AM$37,$AN$37,)*IF($AN$58&lt;2,1,0)</f>
        <v>#N/A</v>
      </c>
      <c r="AS61" s="138" t="e">
        <f>IF($AX$65&gt;$AM$37,$AN$37,)*IF($AN$58&lt;2,1,0)</f>
        <v>#N/A</v>
      </c>
      <c r="AT61" s="138" t="e">
        <f>IF($AX$64&gt;$AM$37,$AN$37,)*IF($AN$58&lt;2,1,0)</f>
        <v>#N/A</v>
      </c>
      <c r="AU61" s="138" t="e">
        <f>IF($AX$63&gt;$AM$37,$AN$37,)*IF($AN$58&lt;2,1,0)</f>
        <v>#N/A</v>
      </c>
      <c r="AV61" s="138" t="e">
        <f>IF($AX$62&gt;$AM$37,$AN$37,)*IF($AN$58&lt;2,1,0)</f>
        <v>#N/A</v>
      </c>
      <c r="AW61" s="138" t="e">
        <f>IF($AX$61&gt;$AM$37,$AN$37,)*IF($AN$58&lt;2,1,0)</f>
        <v>#N/A</v>
      </c>
      <c r="AX61" s="146" t="e">
        <f>AQ61-($AC$33-IF($BB$45&lt;$BB$44,0,$F$11))</f>
        <v>#N/A</v>
      </c>
      <c r="AY61" s="137"/>
      <c r="AZ61" s="137"/>
      <c r="BA61" s="137"/>
      <c r="BB61" s="137"/>
    </row>
    <row r="62" spans="2:54" ht="25.5" customHeight="1">
      <c r="B62" s="141" t="e">
        <f>VLOOKUP(I31,CHOOSE(IF(AR22="Серебристый",1,IF(AR22="Белый",2,3)),AM74:AT126,AM131:AT136,AM141:AT146),MATCH(AO20,AM73:AT73,0),0)</f>
        <v>#N/A</v>
      </c>
      <c r="C62" s="424" t="e">
        <f>VLOOKUP(B62,Цены!$A:$B,2,0)</f>
        <v>#N/A</v>
      </c>
      <c r="D62" s="424"/>
      <c r="E62" s="424"/>
      <c r="F62" s="424"/>
      <c r="G62" s="424"/>
      <c r="H62" s="424"/>
      <c r="I62" s="424"/>
      <c r="J62" s="424"/>
      <c r="K62" s="424"/>
      <c r="L62" s="424"/>
      <c r="M62" s="424"/>
      <c r="N62" s="424"/>
      <c r="O62" s="424"/>
      <c r="P62" s="424"/>
      <c r="Q62" s="424"/>
      <c r="R62" s="424"/>
      <c r="S62" s="424"/>
      <c r="T62" s="424"/>
      <c r="U62" s="425">
        <v>1</v>
      </c>
      <c r="V62" s="426"/>
      <c r="W62" s="499" t="s">
        <v>3110</v>
      </c>
      <c r="X62" s="500"/>
      <c r="Y62" s="152"/>
      <c r="Z62" s="152"/>
      <c r="AA62" s="152"/>
      <c r="AM62" s="137"/>
      <c r="AN62" s="137"/>
      <c r="AO62" s="138" t="s">
        <v>1937</v>
      </c>
      <c r="AP62" s="138"/>
      <c r="AQ62" s="145">
        <f>F29-IF(F28&lt;1,$F$11,$F$12)</f>
        <v>0</v>
      </c>
      <c r="AR62" s="138" t="e">
        <f>IF($AX$66&gt;$AM$38,$AN$38,)</f>
        <v>#N/A</v>
      </c>
      <c r="AS62" s="138" t="e">
        <f>IF($AX$65&gt;$AM$38,$AN$38,)</f>
        <v>#N/A</v>
      </c>
      <c r="AT62" s="138" t="e">
        <f>IF($AX$64&gt;$AM$38,$AN$38,)</f>
        <v>#N/A</v>
      </c>
      <c r="AU62" s="138" t="e">
        <f>IF($AX$63&gt;$AM$38,$AN$38,)</f>
        <v>#N/A</v>
      </c>
      <c r="AV62" s="138" t="e">
        <f>IF($AX$62&gt;$AM$38,$AN$38,)</f>
        <v>#N/A</v>
      </c>
      <c r="AW62" s="138" t="e">
        <f>IF($AX$61&gt;$AM$38,$AN$38,)</f>
        <v>#N/A</v>
      </c>
      <c r="AX62" s="146" t="e">
        <f t="shared" ref="AX62:AX65" si="9">AQ62-($AC$33-IF($BB$45&lt;$BB$44,0,$F$11))</f>
        <v>#N/A</v>
      </c>
      <c r="AY62" s="137"/>
      <c r="AZ62" s="137"/>
      <c r="BA62" s="137"/>
      <c r="BB62" s="137"/>
    </row>
    <row r="63" spans="2:54" ht="25.5" customHeight="1">
      <c r="B63" s="142" t="e">
        <f>VLOOKUP($AO$20,$AM$149:$AQ$155,MATCH($AO$6,$AM$148:$AQ$148,0),0)</f>
        <v>#N/A</v>
      </c>
      <c r="C63" s="422" t="str">
        <f>IFERROR(VLOOKUP(B63,Цены!$A:$B,2,0),"-")</f>
        <v>-</v>
      </c>
      <c r="D63" s="422"/>
      <c r="E63" s="422"/>
      <c r="F63" s="422"/>
      <c r="G63" s="422"/>
      <c r="H63" s="422"/>
      <c r="I63" s="422"/>
      <c r="J63" s="422"/>
      <c r="K63" s="422"/>
      <c r="L63" s="422"/>
      <c r="M63" s="422"/>
      <c r="N63" s="422"/>
      <c r="O63" s="422"/>
      <c r="P63" s="422"/>
      <c r="Q63" s="422"/>
      <c r="R63" s="422"/>
      <c r="S63" s="422"/>
      <c r="T63" s="422"/>
      <c r="U63" s="427">
        <v>1</v>
      </c>
      <c r="V63" s="363"/>
      <c r="W63" s="501"/>
      <c r="X63" s="502"/>
      <c r="Y63" s="152"/>
      <c r="Z63" s="152"/>
      <c r="AA63" s="152"/>
      <c r="AM63" s="137"/>
      <c r="AN63" s="137"/>
      <c r="AO63" s="138" t="s">
        <v>1937</v>
      </c>
      <c r="AP63" s="138"/>
      <c r="AQ63" s="145">
        <f t="shared" ref="AQ63:AQ65" si="10">F30-IF(F29&lt;1,$F$11,$F$12)</f>
        <v>0</v>
      </c>
      <c r="AR63" s="138" t="e">
        <f>IF($AX$66&gt;$AM$39,$AN$39,)</f>
        <v>#N/A</v>
      </c>
      <c r="AS63" s="138" t="e">
        <f>IF($AX$65&gt;$AM$39,$AN$39,)</f>
        <v>#N/A</v>
      </c>
      <c r="AT63" s="138" t="e">
        <f>IF($AX$64&gt;$AM$39,$AN$39,)</f>
        <v>#N/A</v>
      </c>
      <c r="AU63" s="138" t="e">
        <f>IF($AX$63&gt;$AM$39,$AN$39,)</f>
        <v>#N/A</v>
      </c>
      <c r="AV63" s="138" t="e">
        <f>IF($AX$62&gt;$AM$39,$AN$39,)</f>
        <v>#N/A</v>
      </c>
      <c r="AW63" s="138" t="e">
        <f>IF($AX$61&gt;$AM$39,$AN$39,)</f>
        <v>#N/A</v>
      </c>
      <c r="AX63" s="146" t="e">
        <f t="shared" si="9"/>
        <v>#N/A</v>
      </c>
      <c r="AY63" s="137"/>
      <c r="AZ63" s="137"/>
      <c r="BA63" s="137"/>
      <c r="BB63" s="137"/>
    </row>
    <row r="64" spans="2:54" ht="25.5" customHeight="1" thickBot="1">
      <c r="B64" s="143" t="e">
        <f>VLOOKUP($AO$20,$AM$158:$AQ$164,MATCH($AO$6,$AM$148:$AQ$148,0),0)</f>
        <v>#N/A</v>
      </c>
      <c r="C64" s="423" t="str">
        <f>IFERROR(VLOOKUP(B64,Цены!$A:$B,2,0),"-")</f>
        <v>-</v>
      </c>
      <c r="D64" s="423"/>
      <c r="E64" s="423"/>
      <c r="F64" s="423"/>
      <c r="G64" s="423"/>
      <c r="H64" s="423"/>
      <c r="I64" s="423"/>
      <c r="J64" s="423"/>
      <c r="K64" s="423"/>
      <c r="L64" s="423"/>
      <c r="M64" s="423"/>
      <c r="N64" s="423"/>
      <c r="O64" s="423"/>
      <c r="P64" s="423"/>
      <c r="Q64" s="423"/>
      <c r="R64" s="423"/>
      <c r="S64" s="423"/>
      <c r="T64" s="423"/>
      <c r="U64" s="428">
        <v>1</v>
      </c>
      <c r="V64" s="429"/>
      <c r="W64" s="503"/>
      <c r="X64" s="504"/>
      <c r="Y64" s="152"/>
      <c r="Z64" s="152"/>
      <c r="AA64" s="152"/>
      <c r="AM64" s="137"/>
      <c r="AN64" s="137"/>
      <c r="AO64" s="138" t="s">
        <v>1937</v>
      </c>
      <c r="AP64" s="138"/>
      <c r="AQ64" s="145">
        <f t="shared" si="10"/>
        <v>0</v>
      </c>
      <c r="AR64" s="138" t="e">
        <f>IF($AX$66&gt;$AM$40,$AN$40,)</f>
        <v>#N/A</v>
      </c>
      <c r="AS64" s="138" t="e">
        <f>IF($AX$65&gt;$AM$40,$AN$40,)</f>
        <v>#N/A</v>
      </c>
      <c r="AT64" s="138" t="e">
        <f>IF($AX$64&gt;$AM$40,$AN$40,)</f>
        <v>#N/A</v>
      </c>
      <c r="AU64" s="138" t="e">
        <f>IF($AX$63&gt;$AM$40,$AN$40,)</f>
        <v>#N/A</v>
      </c>
      <c r="AV64" s="138" t="e">
        <f>IF($AX$62&gt;$AM$40,$AN$40,)</f>
        <v>#N/A</v>
      </c>
      <c r="AW64" s="138" t="e">
        <f>IF($AX$61&gt;$AM$40,$AN$40,)</f>
        <v>#N/A</v>
      </c>
      <c r="AX64" s="146" t="e">
        <f t="shared" si="9"/>
        <v>#N/A</v>
      </c>
      <c r="AY64" s="137"/>
      <c r="AZ64" s="137"/>
      <c r="BA64" s="137"/>
      <c r="BB64" s="137"/>
    </row>
    <row r="65" spans="2:54" ht="25.5" customHeight="1">
      <c r="B65" s="141" t="e">
        <f>VLOOKUP(I30,CHOOSE(IF(AR22="Серебристый",1,IF(AR22="Белый",2,3)),AM74:AT126,AM131:AT136,AM141:AT146),MATCH(AO20,AM73:AT73,0),0)</f>
        <v>#N/A</v>
      </c>
      <c r="C65" s="424" t="e">
        <f>VLOOKUP(B65,Цены!$A:$B,2,0)</f>
        <v>#N/A</v>
      </c>
      <c r="D65" s="424"/>
      <c r="E65" s="424"/>
      <c r="F65" s="424"/>
      <c r="G65" s="424"/>
      <c r="H65" s="424"/>
      <c r="I65" s="424"/>
      <c r="J65" s="424"/>
      <c r="K65" s="424"/>
      <c r="L65" s="424"/>
      <c r="M65" s="424"/>
      <c r="N65" s="424"/>
      <c r="O65" s="424"/>
      <c r="P65" s="424"/>
      <c r="Q65" s="424"/>
      <c r="R65" s="424"/>
      <c r="S65" s="424"/>
      <c r="T65" s="424"/>
      <c r="U65" s="425">
        <v>1</v>
      </c>
      <c r="V65" s="426"/>
      <c r="W65" s="499" t="s">
        <v>3111</v>
      </c>
      <c r="X65" s="500"/>
      <c r="Y65" s="152"/>
      <c r="Z65" s="152"/>
      <c r="AA65" s="152"/>
      <c r="AM65" s="137"/>
      <c r="AN65" s="137"/>
      <c r="AO65" s="138" t="s">
        <v>1937</v>
      </c>
      <c r="AP65" s="138"/>
      <c r="AQ65" s="145">
        <f t="shared" si="10"/>
        <v>0</v>
      </c>
      <c r="AR65" s="138" t="e">
        <f>IF($AX$66&gt;$AM$41,$AN$41,)*IF($AN$58&lt;2,1,0)</f>
        <v>#N/A</v>
      </c>
      <c r="AS65" s="138" t="e">
        <f>IF($AX$65&gt;$AM$41,$AN$41,)*IF($AN$58&lt;2,1,0)</f>
        <v>#N/A</v>
      </c>
      <c r="AT65" s="138" t="e">
        <f>IF($AX$64&gt;$AM$41,$AN$41,)*IF($AN$58&lt;2,1,0)</f>
        <v>#N/A</v>
      </c>
      <c r="AU65" s="138" t="e">
        <f>IF($AX$63&gt;$AM$41,$AN$41,)*IF($AN$58&lt;2,1,0)</f>
        <v>#N/A</v>
      </c>
      <c r="AV65" s="138" t="e">
        <f>IF($AX$62&gt;$AM$41,$AN$41,)*IF($AN$58&lt;2,1,0)</f>
        <v>#N/A</v>
      </c>
      <c r="AW65" s="138" t="e">
        <f>IF($AX$61&gt;$AM$41,$AN$41,)*IF($AN$58&lt;2,1,0)</f>
        <v>#N/A</v>
      </c>
      <c r="AX65" s="146" t="e">
        <f t="shared" si="9"/>
        <v>#N/A</v>
      </c>
      <c r="AY65" s="137"/>
      <c r="AZ65" s="137"/>
      <c r="BA65" s="137"/>
      <c r="BB65" s="137"/>
    </row>
    <row r="66" spans="2:54" ht="25.5" customHeight="1">
      <c r="B66" s="142" t="e">
        <f>VLOOKUP($AO$20,$AM$149:$AQ$155,MATCH($AO$6,$AM$148:$AQ$148,0),0)</f>
        <v>#N/A</v>
      </c>
      <c r="C66" s="422" t="str">
        <f>IFERROR(VLOOKUP(B66,Цены!$A:$B,2,0),"-")</f>
        <v>-</v>
      </c>
      <c r="D66" s="422"/>
      <c r="E66" s="422"/>
      <c r="F66" s="422"/>
      <c r="G66" s="422"/>
      <c r="H66" s="422"/>
      <c r="I66" s="422"/>
      <c r="J66" s="422"/>
      <c r="K66" s="422"/>
      <c r="L66" s="422"/>
      <c r="M66" s="422"/>
      <c r="N66" s="422"/>
      <c r="O66" s="422"/>
      <c r="P66" s="422"/>
      <c r="Q66" s="422"/>
      <c r="R66" s="422"/>
      <c r="S66" s="422"/>
      <c r="T66" s="422"/>
      <c r="U66" s="427">
        <v>1</v>
      </c>
      <c r="V66" s="363"/>
      <c r="W66" s="501"/>
      <c r="X66" s="502"/>
      <c r="Y66" s="152"/>
      <c r="Z66" s="152"/>
      <c r="AA66" s="152"/>
      <c r="AM66" s="137"/>
      <c r="AN66" s="137"/>
      <c r="AO66" s="138" t="s">
        <v>1937</v>
      </c>
      <c r="AP66" s="138"/>
      <c r="AQ66" s="145">
        <f>F33-F11</f>
        <v>0</v>
      </c>
      <c r="AR66" s="138"/>
      <c r="AS66" s="138"/>
      <c r="AT66" s="138"/>
      <c r="AU66" s="138"/>
      <c r="AV66" s="138"/>
      <c r="AW66" s="138"/>
      <c r="AX66" s="146" t="e">
        <f>AQ66-($AC$33-IF(BB45&lt;BB44,0,$F$11))</f>
        <v>#N/A</v>
      </c>
      <c r="AY66" s="137"/>
      <c r="AZ66" s="137"/>
      <c r="BA66" s="137"/>
      <c r="BB66" s="137"/>
    </row>
    <row r="67" spans="2:54" ht="25.5" customHeight="1" thickBot="1">
      <c r="B67" s="143" t="e">
        <f>VLOOKUP($AO$20,$AM$158:$AQ$164,MATCH($AO$6,$AM$148:$AQ$148,0),0)</f>
        <v>#N/A</v>
      </c>
      <c r="C67" s="423" t="str">
        <f>IFERROR(VLOOKUP(B67,Цены!$A:$B,2,0),"-")</f>
        <v>-</v>
      </c>
      <c r="D67" s="423"/>
      <c r="E67" s="423"/>
      <c r="F67" s="423"/>
      <c r="G67" s="423"/>
      <c r="H67" s="423"/>
      <c r="I67" s="423"/>
      <c r="J67" s="423"/>
      <c r="K67" s="423"/>
      <c r="L67" s="423"/>
      <c r="M67" s="423"/>
      <c r="N67" s="423"/>
      <c r="O67" s="423"/>
      <c r="P67" s="423"/>
      <c r="Q67" s="423"/>
      <c r="R67" s="423"/>
      <c r="S67" s="423"/>
      <c r="T67" s="423"/>
      <c r="U67" s="428">
        <v>1</v>
      </c>
      <c r="V67" s="429"/>
      <c r="W67" s="503"/>
      <c r="X67" s="504"/>
      <c r="Y67" s="152"/>
      <c r="Z67" s="152"/>
      <c r="AA67" s="152"/>
      <c r="AM67" s="134"/>
      <c r="AN67" s="134"/>
      <c r="AO67" s="134"/>
      <c r="AP67" s="134"/>
      <c r="AQ67" s="134"/>
      <c r="AR67" s="134"/>
      <c r="AS67" s="134"/>
      <c r="AT67" s="134"/>
      <c r="AU67" s="134"/>
      <c r="AV67" s="134"/>
      <c r="AW67" s="134"/>
      <c r="AX67" s="134"/>
      <c r="AY67" s="134"/>
      <c r="AZ67" s="134"/>
      <c r="BA67" s="134"/>
      <c r="BB67" s="134"/>
    </row>
    <row r="68" spans="2:54" ht="26" customHeight="1">
      <c r="B68" s="141" t="e">
        <f>VLOOKUP(I29,CHOOSE(IF(AR22="Серебристый",1,IF(AR22="Белый",2,3)),AM74:AT126,AM131:AT136,AM141:AT146),MATCH(AO20,AM73:AT73,0),0)</f>
        <v>#N/A</v>
      </c>
      <c r="C68" s="424" t="e">
        <f>VLOOKUP(B68,Цены!$A:$B,2,0)</f>
        <v>#N/A</v>
      </c>
      <c r="D68" s="424"/>
      <c r="E68" s="424"/>
      <c r="F68" s="424"/>
      <c r="G68" s="424"/>
      <c r="H68" s="424"/>
      <c r="I68" s="424"/>
      <c r="J68" s="424"/>
      <c r="K68" s="424"/>
      <c r="L68" s="424"/>
      <c r="M68" s="424"/>
      <c r="N68" s="424"/>
      <c r="O68" s="424"/>
      <c r="P68" s="424"/>
      <c r="Q68" s="424"/>
      <c r="R68" s="424"/>
      <c r="S68" s="424"/>
      <c r="T68" s="424"/>
      <c r="U68" s="425">
        <v>1</v>
      </c>
      <c r="V68" s="426"/>
      <c r="W68" s="499" t="s">
        <v>3112</v>
      </c>
      <c r="X68" s="500"/>
      <c r="Y68" s="152"/>
      <c r="Z68" s="152"/>
      <c r="AA68" s="152"/>
      <c r="AN68" s="134"/>
      <c r="AO68" s="134"/>
      <c r="AP68" s="134"/>
      <c r="AQ68" s="134"/>
      <c r="AR68" s="134"/>
      <c r="AS68" s="134"/>
      <c r="AT68" s="134"/>
      <c r="AU68" s="134"/>
      <c r="AV68" s="134"/>
      <c r="AW68" s="134"/>
      <c r="AX68" s="134"/>
      <c r="AY68" s="134"/>
      <c r="AZ68" s="134"/>
      <c r="BA68" s="134"/>
      <c r="BB68" s="134"/>
    </row>
    <row r="69" spans="2:54" ht="26" customHeight="1">
      <c r="B69" s="142" t="e">
        <f>VLOOKUP($AO$20,$AM$149:$AQ$155,MATCH($AO$6,$AM$148:$AQ$148,0),0)</f>
        <v>#N/A</v>
      </c>
      <c r="C69" s="422" t="str">
        <f>IFERROR(VLOOKUP(B69,Цены!$A:$B,2,0),"-")</f>
        <v>-</v>
      </c>
      <c r="D69" s="422"/>
      <c r="E69" s="422"/>
      <c r="F69" s="422"/>
      <c r="G69" s="422"/>
      <c r="H69" s="422"/>
      <c r="I69" s="422"/>
      <c r="J69" s="422"/>
      <c r="K69" s="422"/>
      <c r="L69" s="422"/>
      <c r="M69" s="422"/>
      <c r="N69" s="422"/>
      <c r="O69" s="422"/>
      <c r="P69" s="422"/>
      <c r="Q69" s="422"/>
      <c r="R69" s="422"/>
      <c r="S69" s="422"/>
      <c r="T69" s="422"/>
      <c r="U69" s="427">
        <v>1</v>
      </c>
      <c r="V69" s="363"/>
      <c r="W69" s="501"/>
      <c r="X69" s="502"/>
      <c r="Y69" s="152"/>
      <c r="Z69" s="152"/>
      <c r="AA69" s="152"/>
      <c r="AN69" s="134"/>
      <c r="AO69" s="134"/>
      <c r="AP69" s="134"/>
      <c r="AQ69" s="134"/>
      <c r="AR69" s="134"/>
      <c r="AS69" s="134"/>
      <c r="AT69" s="134"/>
      <c r="AU69" s="134"/>
      <c r="AV69" s="134"/>
      <c r="AW69" s="134"/>
      <c r="AX69" s="134"/>
      <c r="AY69" s="134"/>
      <c r="AZ69" s="134"/>
      <c r="BA69" s="134"/>
      <c r="BB69" s="134"/>
    </row>
    <row r="70" spans="2:54" ht="26" customHeight="1" thickBot="1">
      <c r="B70" s="143" t="e">
        <f>VLOOKUP($AO$20,$AM$158:$AQ$164,MATCH($AO$6,$AM$148:$AQ$148,0),0)</f>
        <v>#N/A</v>
      </c>
      <c r="C70" s="423" t="str">
        <f>IFERROR(VLOOKUP(B70,Цены!$A:$B,2,0),"-")</f>
        <v>-</v>
      </c>
      <c r="D70" s="423"/>
      <c r="E70" s="423"/>
      <c r="F70" s="423"/>
      <c r="G70" s="423"/>
      <c r="H70" s="423"/>
      <c r="I70" s="423"/>
      <c r="J70" s="423"/>
      <c r="K70" s="423"/>
      <c r="L70" s="423"/>
      <c r="M70" s="423"/>
      <c r="N70" s="423"/>
      <c r="O70" s="423"/>
      <c r="P70" s="423"/>
      <c r="Q70" s="423"/>
      <c r="R70" s="423"/>
      <c r="S70" s="423"/>
      <c r="T70" s="423"/>
      <c r="U70" s="428">
        <v>1</v>
      </c>
      <c r="V70" s="429"/>
      <c r="W70" s="503"/>
      <c r="X70" s="504"/>
      <c r="Y70" s="152"/>
      <c r="Z70" s="152"/>
      <c r="AA70" s="152"/>
      <c r="AN70" s="134"/>
      <c r="AO70" s="134"/>
      <c r="AP70" s="134"/>
      <c r="AQ70" s="134"/>
      <c r="AR70" s="134"/>
      <c r="AS70" s="134"/>
      <c r="AT70" s="134"/>
      <c r="AU70" s="134"/>
      <c r="AV70" s="134"/>
      <c r="AW70" s="134"/>
      <c r="AX70" s="134"/>
      <c r="AY70" s="134"/>
      <c r="AZ70" s="134"/>
      <c r="BA70" s="134"/>
      <c r="BB70" s="134"/>
    </row>
    <row r="71" spans="2:54" ht="26" customHeight="1">
      <c r="B71" s="141" t="e">
        <f>VLOOKUP(I28,CHOOSE(IF(AR22="Серебристый",1,IF(AR22="Белый",2,3)),AM74:AT126,AM131:AT136,AM141:AT146),MATCH(AO20,AM73:AT73,0),0)</f>
        <v>#N/A</v>
      </c>
      <c r="C71" s="424" t="e">
        <f>VLOOKUP(B71,Цены!$A:$B,2,0)</f>
        <v>#N/A</v>
      </c>
      <c r="D71" s="424"/>
      <c r="E71" s="424"/>
      <c r="F71" s="424"/>
      <c r="G71" s="424"/>
      <c r="H71" s="424"/>
      <c r="I71" s="424"/>
      <c r="J71" s="424"/>
      <c r="K71" s="424"/>
      <c r="L71" s="424"/>
      <c r="M71" s="424"/>
      <c r="N71" s="424"/>
      <c r="O71" s="424"/>
      <c r="P71" s="424"/>
      <c r="Q71" s="424"/>
      <c r="R71" s="424"/>
      <c r="S71" s="424"/>
      <c r="T71" s="424"/>
      <c r="U71" s="425">
        <v>1</v>
      </c>
      <c r="V71" s="426"/>
      <c r="W71" s="499" t="s">
        <v>3113</v>
      </c>
      <c r="X71" s="500"/>
      <c r="Y71" s="152"/>
      <c r="Z71" s="152"/>
      <c r="AA71" s="152"/>
      <c r="AN71" s="134"/>
      <c r="AO71" s="134"/>
      <c r="AP71" s="134"/>
      <c r="AQ71" s="134"/>
      <c r="AR71" s="134"/>
      <c r="AS71" s="134"/>
      <c r="AT71" s="134"/>
      <c r="AU71" s="134"/>
      <c r="AV71" s="134"/>
      <c r="AW71" s="134"/>
      <c r="AX71" s="134"/>
      <c r="AY71" s="134"/>
      <c r="AZ71" s="134"/>
      <c r="BA71" s="134"/>
      <c r="BB71" s="134"/>
    </row>
    <row r="72" spans="2:54" ht="26" customHeight="1">
      <c r="B72" s="142" t="e">
        <f>VLOOKUP($AO$20,$AM$149:$AQ$155,MATCH($AO$6,$AM$148:$AQ$148,0),0)</f>
        <v>#N/A</v>
      </c>
      <c r="C72" s="422" t="str">
        <f>IFERROR(VLOOKUP(B72,Цены!$A:$B,2,0),"-")</f>
        <v>-</v>
      </c>
      <c r="D72" s="422"/>
      <c r="E72" s="422"/>
      <c r="F72" s="422"/>
      <c r="G72" s="422"/>
      <c r="H72" s="422"/>
      <c r="I72" s="422"/>
      <c r="J72" s="422"/>
      <c r="K72" s="422"/>
      <c r="L72" s="422"/>
      <c r="M72" s="422"/>
      <c r="N72" s="422"/>
      <c r="O72" s="422"/>
      <c r="P72" s="422"/>
      <c r="Q72" s="422"/>
      <c r="R72" s="422"/>
      <c r="S72" s="422"/>
      <c r="T72" s="422"/>
      <c r="U72" s="427">
        <v>1</v>
      </c>
      <c r="V72" s="363"/>
      <c r="W72" s="501"/>
      <c r="X72" s="502"/>
      <c r="Y72" s="152"/>
      <c r="Z72" s="152"/>
      <c r="AA72" s="152"/>
      <c r="AN72" s="134"/>
      <c r="AO72" s="134" t="s">
        <v>1970</v>
      </c>
      <c r="AP72" s="134"/>
      <c r="AQ72" s="134"/>
      <c r="AR72" s="134"/>
      <c r="AS72" s="134"/>
      <c r="AT72" s="134"/>
      <c r="AU72" s="134"/>
      <c r="AV72" s="134"/>
      <c r="AW72" s="134"/>
      <c r="AX72" s="134"/>
      <c r="AY72" s="134"/>
      <c r="AZ72" s="134"/>
      <c r="BA72" s="134"/>
      <c r="BB72" s="134"/>
    </row>
    <row r="73" spans="2:54" ht="26" customHeight="1" thickBot="1">
      <c r="B73" s="143" t="e">
        <f>VLOOKUP($AO$20,$AM$158:$AQ$164,MATCH($AO$6,$AM$148:$AQ$148,0),0)</f>
        <v>#N/A</v>
      </c>
      <c r="C73" s="423" t="str">
        <f>IFERROR(VLOOKUP(B73,Цены!$A:$B,2,0),"-")</f>
        <v>-</v>
      </c>
      <c r="D73" s="423"/>
      <c r="E73" s="423"/>
      <c r="F73" s="423"/>
      <c r="G73" s="423"/>
      <c r="H73" s="423"/>
      <c r="I73" s="423"/>
      <c r="J73" s="423"/>
      <c r="K73" s="423"/>
      <c r="L73" s="423"/>
      <c r="M73" s="423"/>
      <c r="N73" s="423"/>
      <c r="O73" s="423"/>
      <c r="P73" s="423"/>
      <c r="Q73" s="423"/>
      <c r="R73" s="423"/>
      <c r="S73" s="423"/>
      <c r="T73" s="423"/>
      <c r="U73" s="428">
        <v>1</v>
      </c>
      <c r="V73" s="429"/>
      <c r="W73" s="503"/>
      <c r="X73" s="504"/>
      <c r="Y73" s="152"/>
      <c r="Z73" s="152"/>
      <c r="AA73" s="152"/>
      <c r="AM73" s="39"/>
      <c r="AN73" s="147">
        <v>270</v>
      </c>
      <c r="AO73" s="147">
        <v>300</v>
      </c>
      <c r="AP73" s="147">
        <v>350</v>
      </c>
      <c r="AQ73" s="147">
        <v>400</v>
      </c>
      <c r="AR73" s="147">
        <v>450</v>
      </c>
      <c r="AS73" s="147">
        <v>500</v>
      </c>
      <c r="AT73" s="147">
        <v>550</v>
      </c>
      <c r="AU73" s="134"/>
      <c r="AV73" s="134"/>
      <c r="AW73" s="134"/>
      <c r="AX73" s="134"/>
      <c r="AY73" s="134"/>
      <c r="AZ73" s="134"/>
      <c r="BA73" s="134"/>
      <c r="BB73" s="134"/>
    </row>
    <row r="74" spans="2:54">
      <c r="AM74" s="147">
        <v>0</v>
      </c>
      <c r="AN74" s="147" t="s">
        <v>1701</v>
      </c>
      <c r="AO74" s="147" t="s">
        <v>1701</v>
      </c>
      <c r="AP74" s="147" t="s">
        <v>1701</v>
      </c>
      <c r="AQ74" s="147" t="s">
        <v>1701</v>
      </c>
      <c r="AR74" s="147" t="s">
        <v>1701</v>
      </c>
      <c r="AS74" s="147" t="s">
        <v>1701</v>
      </c>
      <c r="AT74" s="147" t="s">
        <v>1701</v>
      </c>
      <c r="AU74" s="134"/>
      <c r="AV74" s="134"/>
      <c r="AW74" s="134"/>
      <c r="AX74" s="134"/>
      <c r="AY74" s="134"/>
      <c r="AZ74" s="134"/>
      <c r="BA74" s="134"/>
      <c r="BB74" s="134"/>
    </row>
    <row r="75" spans="2:54">
      <c r="B75" s="397" t="s">
        <v>3121</v>
      </c>
      <c r="C75" s="397"/>
      <c r="D75" s="397"/>
      <c r="E75" s="397"/>
      <c r="F75" s="397"/>
      <c r="G75" s="397"/>
      <c r="H75" s="397"/>
      <c r="I75" s="397"/>
      <c r="J75" s="397"/>
      <c r="K75" s="397"/>
      <c r="L75" s="397"/>
      <c r="M75" s="397"/>
      <c r="AM75" s="147"/>
      <c r="AN75" s="147"/>
      <c r="AO75" s="147"/>
      <c r="AP75" s="147"/>
      <c r="AQ75" s="147"/>
      <c r="AR75" s="147"/>
      <c r="AS75" s="147"/>
      <c r="AT75" s="147"/>
      <c r="AU75" s="134"/>
      <c r="AV75" s="134"/>
      <c r="AW75" s="134"/>
      <c r="AX75" s="134"/>
      <c r="AY75" s="134"/>
      <c r="AZ75" s="134"/>
      <c r="BA75" s="134"/>
      <c r="BB75" s="134"/>
    </row>
    <row r="76" spans="2:54">
      <c r="B76" s="397"/>
      <c r="C76" s="397"/>
      <c r="D76" s="397"/>
      <c r="E76" s="397"/>
      <c r="F76" s="397"/>
      <c r="G76" s="397"/>
      <c r="H76" s="397"/>
      <c r="I76" s="397"/>
      <c r="J76" s="397"/>
      <c r="K76" s="397"/>
      <c r="L76" s="397"/>
      <c r="M76" s="397"/>
      <c r="AM76" s="147"/>
      <c r="AN76" s="147"/>
      <c r="AO76" s="147"/>
      <c r="AP76" s="147"/>
      <c r="AQ76" s="147"/>
      <c r="AR76" s="147"/>
      <c r="AS76" s="147"/>
      <c r="AT76" s="147"/>
      <c r="AU76" s="134"/>
      <c r="AV76" s="134"/>
      <c r="AW76" s="134"/>
      <c r="AX76" s="134"/>
      <c r="AY76" s="134"/>
      <c r="AZ76" s="134"/>
      <c r="BA76" s="134"/>
      <c r="BB76" s="134"/>
    </row>
    <row r="77" spans="2:54">
      <c r="B77" s="397"/>
      <c r="C77" s="397"/>
      <c r="D77" s="397"/>
      <c r="E77" s="397"/>
      <c r="F77" s="397"/>
      <c r="G77" s="397"/>
      <c r="H77" s="397"/>
      <c r="I77" s="397"/>
      <c r="J77" s="397"/>
      <c r="K77" s="397"/>
      <c r="L77" s="397"/>
      <c r="M77" s="397"/>
      <c r="AM77" s="147"/>
      <c r="AN77" s="147"/>
      <c r="AO77" s="147"/>
      <c r="AP77" s="147"/>
      <c r="AQ77" s="147"/>
      <c r="AR77" s="147"/>
      <c r="AS77" s="147"/>
      <c r="AT77" s="147"/>
      <c r="AU77" s="134"/>
      <c r="AV77" s="134"/>
      <c r="AW77" s="134"/>
      <c r="AX77" s="134"/>
      <c r="AY77" s="134"/>
      <c r="AZ77" s="134"/>
      <c r="BA77" s="134"/>
      <c r="BB77" s="134"/>
    </row>
    <row r="78" spans="2:54">
      <c r="B78" s="397"/>
      <c r="C78" s="397"/>
      <c r="D78" s="397"/>
      <c r="E78" s="397"/>
      <c r="F78" s="397"/>
      <c r="G78" s="397"/>
      <c r="H78" s="397"/>
      <c r="I78" s="397"/>
      <c r="J78" s="397"/>
      <c r="K78" s="397"/>
      <c r="L78" s="397"/>
      <c r="M78" s="397"/>
      <c r="AM78" s="147"/>
      <c r="AN78" s="147"/>
      <c r="AO78" s="147"/>
      <c r="AP78" s="147"/>
      <c r="AQ78" s="147"/>
      <c r="AR78" s="147"/>
      <c r="AS78" s="147"/>
      <c r="AT78" s="147"/>
      <c r="AU78" s="134"/>
      <c r="AV78" s="134"/>
      <c r="AW78" s="134"/>
      <c r="AX78" s="134"/>
      <c r="AY78" s="134"/>
      <c r="AZ78" s="134"/>
      <c r="BA78" s="134"/>
      <c r="BB78" s="134"/>
    </row>
    <row r="79" spans="2:54">
      <c r="B79" s="397"/>
      <c r="C79" s="397"/>
      <c r="D79" s="397"/>
      <c r="E79" s="397"/>
      <c r="F79" s="397"/>
      <c r="G79" s="397"/>
      <c r="H79" s="397"/>
      <c r="I79" s="397"/>
      <c r="J79" s="397"/>
      <c r="K79" s="397"/>
      <c r="L79" s="397"/>
      <c r="M79" s="397"/>
      <c r="AM79" s="147"/>
      <c r="AN79" s="147"/>
      <c r="AO79" s="147"/>
      <c r="AP79" s="147"/>
      <c r="AQ79" s="147"/>
      <c r="AR79" s="147"/>
      <c r="AS79" s="147"/>
      <c r="AT79" s="147"/>
      <c r="AU79" s="134"/>
      <c r="AV79" s="134"/>
      <c r="AW79" s="134"/>
      <c r="AX79" s="134"/>
      <c r="AY79" s="134"/>
      <c r="AZ79" s="134"/>
      <c r="BA79" s="134"/>
      <c r="BB79" s="134"/>
    </row>
    <row r="80" spans="2:54">
      <c r="B80" s="397"/>
      <c r="C80" s="397"/>
      <c r="D80" s="397"/>
      <c r="E80" s="397"/>
      <c r="F80" s="397"/>
      <c r="G80" s="397"/>
      <c r="H80" s="397"/>
      <c r="I80" s="397"/>
      <c r="J80" s="397"/>
      <c r="K80" s="397"/>
      <c r="L80" s="397"/>
      <c r="M80" s="397"/>
      <c r="AM80" s="147"/>
      <c r="AN80" s="147"/>
      <c r="AO80" s="147"/>
      <c r="AP80" s="147"/>
      <c r="AQ80" s="147"/>
      <c r="AR80" s="147"/>
      <c r="AS80" s="147"/>
      <c r="AT80" s="147"/>
      <c r="AU80" s="134"/>
      <c r="AV80" s="134"/>
      <c r="AW80" s="134"/>
      <c r="AX80" s="134"/>
      <c r="AY80" s="134"/>
      <c r="AZ80" s="134"/>
      <c r="BA80" s="134"/>
      <c r="BB80" s="134"/>
    </row>
    <row r="81" spans="2:54">
      <c r="B81" s="397"/>
      <c r="C81" s="397"/>
      <c r="D81" s="397"/>
      <c r="E81" s="397"/>
      <c r="F81" s="397"/>
      <c r="G81" s="397"/>
      <c r="H81" s="397"/>
      <c r="I81" s="397"/>
      <c r="J81" s="397"/>
      <c r="K81" s="397"/>
      <c r="L81" s="397"/>
      <c r="M81" s="397"/>
      <c r="AM81" s="147"/>
      <c r="AN81" s="147"/>
      <c r="AO81" s="147"/>
      <c r="AP81" s="147"/>
      <c r="AQ81" s="147"/>
      <c r="AR81" s="147"/>
      <c r="AS81" s="147"/>
      <c r="AT81" s="147"/>
      <c r="AU81" s="134"/>
      <c r="AV81" s="134"/>
      <c r="AW81" s="134"/>
      <c r="AX81" s="134"/>
      <c r="AY81" s="134"/>
      <c r="AZ81" s="134"/>
      <c r="BA81" s="134"/>
      <c r="BB81" s="134"/>
    </row>
    <row r="82" spans="2:54">
      <c r="B82" s="397"/>
      <c r="C82" s="397"/>
      <c r="D82" s="397"/>
      <c r="E82" s="397"/>
      <c r="F82" s="397"/>
      <c r="G82" s="397"/>
      <c r="H82" s="397"/>
      <c r="I82" s="397"/>
      <c r="J82" s="397"/>
      <c r="K82" s="397"/>
      <c r="L82" s="397"/>
      <c r="M82" s="397"/>
      <c r="AM82" s="147"/>
      <c r="AN82" s="147"/>
      <c r="AO82" s="147"/>
      <c r="AP82" s="147"/>
      <c r="AQ82" s="147"/>
      <c r="AR82" s="147"/>
      <c r="AS82" s="147"/>
      <c r="AT82" s="147"/>
      <c r="AU82" s="134"/>
      <c r="AV82" s="134"/>
      <c r="AW82" s="134"/>
      <c r="AX82" s="134"/>
      <c r="AY82" s="134"/>
      <c r="AZ82" s="134"/>
      <c r="BA82" s="134"/>
      <c r="BB82" s="134"/>
    </row>
    <row r="83" spans="2:54">
      <c r="AM83" s="147"/>
      <c r="AN83" s="147"/>
      <c r="AO83" s="147"/>
      <c r="AP83" s="147"/>
      <c r="AQ83" s="147"/>
      <c r="AR83" s="147"/>
      <c r="AS83" s="147"/>
      <c r="AT83" s="147"/>
      <c r="AU83" s="134"/>
      <c r="AV83" s="134"/>
      <c r="AW83" s="134"/>
      <c r="AX83" s="134"/>
      <c r="AY83" s="134"/>
      <c r="AZ83" s="134"/>
      <c r="BA83" s="134"/>
      <c r="BB83" s="134"/>
    </row>
    <row r="84" spans="2:54">
      <c r="AM84" s="147"/>
      <c r="AN84" s="147"/>
      <c r="AO84" s="147"/>
      <c r="AP84" s="147"/>
      <c r="AQ84" s="147"/>
      <c r="AR84" s="147"/>
      <c r="AS84" s="147"/>
      <c r="AT84" s="147"/>
      <c r="AU84" s="134"/>
      <c r="AV84" s="134"/>
      <c r="AW84" s="134"/>
      <c r="AX84" s="134"/>
      <c r="AY84" s="134"/>
      <c r="AZ84" s="134"/>
      <c r="BA84" s="134"/>
      <c r="BB84" s="134"/>
    </row>
    <row r="85" spans="2:54">
      <c r="AM85" s="147"/>
      <c r="AN85" s="147"/>
      <c r="AO85" s="147"/>
      <c r="AP85" s="147"/>
      <c r="AQ85" s="147"/>
      <c r="AR85" s="147"/>
      <c r="AS85" s="147"/>
      <c r="AT85" s="147"/>
      <c r="AU85" s="134"/>
      <c r="AV85" s="134"/>
      <c r="AW85" s="134"/>
      <c r="AX85" s="134"/>
      <c r="AY85" s="134"/>
      <c r="AZ85" s="134"/>
      <c r="BA85" s="134"/>
      <c r="BB85" s="134"/>
    </row>
    <row r="86" spans="2:54">
      <c r="AM86" s="147"/>
      <c r="AN86" s="147"/>
      <c r="AO86" s="147"/>
      <c r="AP86" s="147"/>
      <c r="AQ86" s="147"/>
      <c r="AR86" s="147"/>
      <c r="AS86" s="147"/>
      <c r="AT86" s="147"/>
      <c r="AU86" s="134"/>
      <c r="AV86" s="134"/>
      <c r="AW86" s="134"/>
      <c r="AX86" s="134"/>
      <c r="AY86" s="134"/>
      <c r="AZ86" s="134"/>
      <c r="BA86" s="134"/>
      <c r="BB86" s="134"/>
    </row>
    <row r="87" spans="2:54">
      <c r="AM87" s="147"/>
      <c r="AN87" s="147"/>
      <c r="AO87" s="147"/>
      <c r="AP87" s="147"/>
      <c r="AQ87" s="147"/>
      <c r="AR87" s="147"/>
      <c r="AS87" s="147"/>
      <c r="AT87" s="147"/>
      <c r="AU87" s="134"/>
      <c r="AV87" s="134"/>
      <c r="AW87" s="134"/>
      <c r="AX87" s="134"/>
      <c r="AY87" s="134"/>
      <c r="AZ87" s="134"/>
      <c r="BA87" s="134"/>
      <c r="BB87" s="134"/>
    </row>
    <row r="88" spans="2:54">
      <c r="AM88" s="147"/>
      <c r="AN88" s="147"/>
      <c r="AO88" s="147"/>
      <c r="AP88" s="147"/>
      <c r="AQ88" s="147"/>
      <c r="AR88" s="147"/>
      <c r="AS88" s="147"/>
      <c r="AT88" s="147"/>
      <c r="AU88" s="134"/>
      <c r="AV88" s="134"/>
      <c r="AW88" s="134"/>
      <c r="AX88" s="134"/>
      <c r="AY88" s="134"/>
      <c r="AZ88" s="134"/>
      <c r="BA88" s="134"/>
      <c r="BB88" s="134"/>
    </row>
    <row r="89" spans="2:54">
      <c r="AM89" s="147"/>
      <c r="AN89" s="147"/>
      <c r="AO89" s="147"/>
      <c r="AP89" s="147"/>
      <c r="AQ89" s="147"/>
      <c r="AR89" s="147"/>
      <c r="AS89" s="147"/>
      <c r="AT89" s="147"/>
      <c r="AU89" s="134"/>
      <c r="AV89" s="134"/>
      <c r="AW89" s="134"/>
      <c r="AX89" s="134"/>
      <c r="AY89" s="134"/>
      <c r="AZ89" s="134"/>
      <c r="BA89" s="134"/>
      <c r="BB89" s="134"/>
    </row>
    <row r="90" spans="2:54">
      <c r="AM90" s="147"/>
      <c r="AN90" s="147"/>
      <c r="AO90" s="147"/>
      <c r="AP90" s="147"/>
      <c r="AQ90" s="147"/>
      <c r="AR90" s="147"/>
      <c r="AS90" s="147"/>
      <c r="AT90" s="147"/>
      <c r="AU90" s="134"/>
      <c r="AV90" s="134"/>
      <c r="AW90" s="134"/>
      <c r="AX90" s="134"/>
      <c r="AY90" s="134"/>
      <c r="AZ90" s="134"/>
      <c r="BA90" s="134"/>
      <c r="BB90" s="134"/>
    </row>
    <row r="91" spans="2:54">
      <c r="AM91" s="147"/>
      <c r="AN91" s="147"/>
      <c r="AO91" s="147"/>
      <c r="AP91" s="147"/>
      <c r="AQ91" s="147"/>
      <c r="AR91" s="147"/>
      <c r="AS91" s="147"/>
      <c r="AT91" s="147"/>
      <c r="AU91" s="134"/>
      <c r="AV91" s="134"/>
      <c r="AW91" s="134"/>
      <c r="AX91" s="134"/>
      <c r="AY91" s="134"/>
      <c r="AZ91" s="134"/>
      <c r="BA91" s="134"/>
      <c r="BB91" s="134"/>
    </row>
    <row r="92" spans="2:54">
      <c r="AM92" s="147"/>
      <c r="AN92" s="147"/>
      <c r="AO92" s="147"/>
      <c r="AP92" s="147"/>
      <c r="AQ92" s="147"/>
      <c r="AR92" s="147"/>
      <c r="AS92" s="147"/>
      <c r="AT92" s="147"/>
      <c r="AU92" s="134"/>
      <c r="AV92" s="134"/>
      <c r="AW92" s="134"/>
      <c r="AX92" s="134"/>
      <c r="AY92" s="134"/>
      <c r="AZ92" s="134"/>
      <c r="BA92" s="134"/>
      <c r="BB92" s="134"/>
    </row>
    <row r="93" spans="2:54">
      <c r="AM93" s="147"/>
      <c r="AN93" s="147"/>
      <c r="AO93" s="147"/>
      <c r="AP93" s="147"/>
      <c r="AQ93" s="147"/>
      <c r="AR93" s="147"/>
      <c r="AS93" s="147"/>
      <c r="AT93" s="147"/>
      <c r="AU93" s="134"/>
      <c r="AV93" s="134"/>
      <c r="AW93" s="134"/>
      <c r="AX93" s="134"/>
      <c r="AY93" s="134"/>
      <c r="AZ93" s="134"/>
      <c r="BA93" s="134"/>
      <c r="BB93" s="134"/>
    </row>
    <row r="94" spans="2:54">
      <c r="F94" s="401" t="e">
        <f>AC28</f>
        <v>#N/A</v>
      </c>
      <c r="G94" s="404"/>
      <c r="AM94" s="147"/>
      <c r="AN94" s="147"/>
      <c r="AO94" s="147"/>
      <c r="AP94" s="147"/>
      <c r="AQ94" s="147"/>
      <c r="AR94" s="147"/>
      <c r="AS94" s="147"/>
      <c r="AT94" s="147"/>
      <c r="AU94" s="134"/>
      <c r="AV94" s="134"/>
      <c r="AW94" s="134"/>
      <c r="AX94" s="134"/>
      <c r="AY94" s="134"/>
      <c r="AZ94" s="134"/>
      <c r="BA94" s="134"/>
      <c r="BB94" s="134"/>
    </row>
    <row r="95" spans="2:54">
      <c r="AM95" s="147"/>
      <c r="AN95" s="147"/>
      <c r="AO95" s="147"/>
      <c r="AP95" s="147"/>
      <c r="AQ95" s="147"/>
      <c r="AR95" s="147"/>
      <c r="AS95" s="147"/>
      <c r="AT95" s="147"/>
      <c r="AU95" s="134"/>
      <c r="AV95" s="134"/>
      <c r="AW95" s="134"/>
      <c r="AX95" s="134"/>
      <c r="AY95" s="134"/>
      <c r="AZ95" s="134"/>
      <c r="BA95" s="134"/>
      <c r="BB95" s="134"/>
    </row>
    <row r="96" spans="2:54">
      <c r="AM96" s="147"/>
      <c r="AN96" s="147"/>
      <c r="AO96" s="147"/>
      <c r="AP96" s="147"/>
      <c r="AQ96" s="147"/>
      <c r="AR96" s="147"/>
      <c r="AS96" s="147"/>
      <c r="AT96" s="147"/>
      <c r="AU96" s="134"/>
      <c r="AV96" s="134"/>
      <c r="AW96" s="134"/>
      <c r="AX96" s="134"/>
      <c r="AY96" s="134"/>
      <c r="AZ96" s="134"/>
      <c r="BA96" s="134"/>
      <c r="BB96" s="134"/>
    </row>
    <row r="97" spans="8:54">
      <c r="H97" s="398" t="e">
        <f>AC29</f>
        <v>#N/A</v>
      </c>
      <c r="I97" s="399"/>
      <c r="AM97" s="147"/>
      <c r="AN97" s="147"/>
      <c r="AO97" s="147"/>
      <c r="AP97" s="147"/>
      <c r="AQ97" s="147"/>
      <c r="AR97" s="147"/>
      <c r="AS97" s="147"/>
      <c r="AT97" s="147"/>
      <c r="AU97" s="134"/>
      <c r="AV97" s="134"/>
      <c r="AW97" s="134"/>
      <c r="AX97" s="134"/>
      <c r="AY97" s="134"/>
      <c r="AZ97" s="134"/>
      <c r="BA97" s="134"/>
      <c r="BB97" s="134"/>
    </row>
    <row r="98" spans="8:54">
      <c r="AM98" s="147"/>
      <c r="AN98" s="147"/>
      <c r="AO98" s="147"/>
      <c r="AP98" s="147"/>
      <c r="AQ98" s="147"/>
      <c r="AR98" s="147"/>
      <c r="AS98" s="147"/>
      <c r="AT98" s="147"/>
      <c r="AU98" s="134"/>
      <c r="AV98" s="134"/>
      <c r="AW98" s="134"/>
      <c r="AX98" s="134"/>
      <c r="AY98" s="134"/>
      <c r="AZ98" s="134"/>
      <c r="BA98" s="134"/>
      <c r="BB98" s="134"/>
    </row>
    <row r="99" spans="8:54">
      <c r="AM99" s="147"/>
      <c r="AN99" s="147"/>
      <c r="AO99" s="147"/>
      <c r="AP99" s="147"/>
      <c r="AQ99" s="147"/>
      <c r="AR99" s="147"/>
      <c r="AS99" s="147"/>
      <c r="AT99" s="147"/>
      <c r="AU99" s="134"/>
      <c r="AV99" s="134"/>
      <c r="AW99" s="134"/>
      <c r="AX99" s="134"/>
      <c r="AY99" s="134"/>
      <c r="AZ99" s="134"/>
      <c r="BA99" s="134"/>
      <c r="BB99" s="134"/>
    </row>
    <row r="100" spans="8:54">
      <c r="I100" s="401" t="e">
        <f>AC30</f>
        <v>#N/A</v>
      </c>
      <c r="J100" s="404"/>
      <c r="AM100" s="147"/>
      <c r="AN100" s="147"/>
      <c r="AO100" s="147"/>
      <c r="AP100" s="147"/>
      <c r="AQ100" s="147"/>
      <c r="AR100" s="147"/>
      <c r="AS100" s="147"/>
      <c r="AT100" s="147"/>
      <c r="AU100" s="134"/>
      <c r="AV100" s="134"/>
      <c r="AW100" s="134"/>
      <c r="AX100" s="134"/>
      <c r="AY100" s="134"/>
      <c r="AZ100" s="134"/>
      <c r="BA100" s="134"/>
      <c r="BB100" s="134"/>
    </row>
    <row r="101" spans="8:54">
      <c r="AM101" s="147"/>
      <c r="AN101" s="147"/>
      <c r="AO101" s="147"/>
      <c r="AP101" s="147"/>
      <c r="AQ101" s="147"/>
      <c r="AR101" s="147"/>
      <c r="AS101" s="147"/>
      <c r="AT101" s="147"/>
      <c r="AU101" s="134"/>
      <c r="AV101" s="134"/>
      <c r="AW101" s="134"/>
      <c r="AX101" s="134"/>
      <c r="AY101" s="134"/>
      <c r="AZ101" s="134"/>
      <c r="BA101" s="134"/>
      <c r="BB101" s="134"/>
    </row>
    <row r="102" spans="8:54">
      <c r="AM102" s="147"/>
      <c r="AN102" s="147"/>
      <c r="AO102" s="147"/>
      <c r="AP102" s="147"/>
      <c r="AQ102" s="147"/>
      <c r="AR102" s="147"/>
      <c r="AS102" s="147"/>
      <c r="AT102" s="147"/>
      <c r="AU102" s="134"/>
      <c r="AV102" s="134"/>
      <c r="AW102" s="134"/>
      <c r="AX102" s="134"/>
      <c r="AY102" s="134"/>
      <c r="AZ102" s="134"/>
      <c r="BA102" s="134"/>
      <c r="BB102" s="134"/>
    </row>
    <row r="103" spans="8:54">
      <c r="J103" s="401" t="e">
        <f>AC31</f>
        <v>#N/A</v>
      </c>
      <c r="K103" s="404"/>
      <c r="AM103" s="147"/>
      <c r="AN103" s="147"/>
      <c r="AO103" s="147"/>
      <c r="AP103" s="147"/>
      <c r="AQ103" s="147"/>
      <c r="AR103" s="147"/>
      <c r="AS103" s="147"/>
      <c r="AT103" s="147"/>
      <c r="AU103" s="134"/>
      <c r="AV103" s="134"/>
      <c r="AW103" s="134"/>
      <c r="AX103" s="134"/>
      <c r="AY103" s="134"/>
      <c r="AZ103" s="134"/>
      <c r="BA103" s="134"/>
      <c r="BB103" s="134"/>
    </row>
    <row r="104" spans="8:54">
      <c r="AM104" s="147"/>
      <c r="AN104" s="147"/>
      <c r="AO104" s="147"/>
      <c r="AP104" s="147"/>
      <c r="AQ104" s="147"/>
      <c r="AR104" s="147"/>
      <c r="AS104" s="147"/>
      <c r="AT104" s="147"/>
      <c r="AU104" s="134"/>
      <c r="AV104" s="134"/>
      <c r="AW104" s="134"/>
      <c r="AX104" s="134"/>
      <c r="AY104" s="134"/>
      <c r="AZ104" s="134"/>
      <c r="BA104" s="134"/>
      <c r="BB104" s="134"/>
    </row>
    <row r="105" spans="8:54">
      <c r="K105" s="402" t="e">
        <f>AC32</f>
        <v>#N/A</v>
      </c>
      <c r="L105" s="403"/>
      <c r="AM105" s="147"/>
      <c r="AN105" s="147"/>
      <c r="AO105" s="147"/>
      <c r="AP105" s="147"/>
      <c r="AQ105" s="147"/>
      <c r="AR105" s="147"/>
      <c r="AS105" s="147"/>
      <c r="AT105" s="147"/>
      <c r="AU105" s="134"/>
      <c r="AV105" s="134"/>
      <c r="AW105" s="134"/>
      <c r="AX105" s="134"/>
      <c r="AY105" s="134"/>
      <c r="AZ105" s="134"/>
      <c r="BA105" s="134"/>
      <c r="BB105" s="134"/>
    </row>
    <row r="106" spans="8:54">
      <c r="AM106" s="147"/>
      <c r="AN106" s="147"/>
      <c r="AO106" s="147"/>
      <c r="AP106" s="147"/>
      <c r="AQ106" s="147"/>
      <c r="AR106" s="147"/>
      <c r="AS106" s="147"/>
      <c r="AT106" s="147"/>
      <c r="AU106" s="134"/>
      <c r="AV106" s="134"/>
      <c r="AW106" s="134"/>
      <c r="AX106" s="134"/>
      <c r="AY106" s="134"/>
      <c r="AZ106" s="134"/>
      <c r="BA106" s="134"/>
      <c r="BB106" s="134"/>
    </row>
    <row r="107" spans="8:54">
      <c r="M107" s="401" t="e">
        <f>AC33</f>
        <v>#N/A</v>
      </c>
      <c r="N107" s="401"/>
      <c r="AM107" s="147"/>
      <c r="AN107" s="147"/>
      <c r="AO107" s="147"/>
      <c r="AP107" s="147"/>
      <c r="AQ107" s="147"/>
      <c r="AR107" s="147"/>
      <c r="AS107" s="147"/>
      <c r="AT107" s="147"/>
      <c r="AU107" s="134"/>
      <c r="AV107" s="134"/>
      <c r="AW107" s="134"/>
      <c r="AX107" s="134"/>
      <c r="AY107" s="134"/>
      <c r="AZ107" s="134"/>
      <c r="BA107" s="134"/>
      <c r="BB107" s="134"/>
    </row>
    <row r="108" spans="8:54">
      <c r="AM108" s="147"/>
      <c r="AN108" s="147"/>
      <c r="AO108" s="147"/>
      <c r="AP108" s="147"/>
      <c r="AQ108" s="147"/>
      <c r="AR108" s="147"/>
      <c r="AS108" s="147"/>
      <c r="AT108" s="147"/>
      <c r="AU108" s="134"/>
      <c r="AV108" s="134"/>
      <c r="AW108" s="134"/>
      <c r="AX108" s="134"/>
      <c r="AY108" s="134"/>
      <c r="AZ108" s="134"/>
      <c r="BA108" s="134"/>
      <c r="BB108" s="134"/>
    </row>
    <row r="109" spans="8:54">
      <c r="O109" s="401">
        <f>AF28</f>
        <v>37</v>
      </c>
      <c r="P109" s="401"/>
      <c r="AM109" s="147"/>
      <c r="AN109" s="147"/>
      <c r="AO109" s="147"/>
      <c r="AP109" s="147"/>
      <c r="AQ109" s="147"/>
      <c r="AR109" s="147"/>
      <c r="AS109" s="147"/>
      <c r="AT109" s="147"/>
      <c r="AU109" s="134"/>
      <c r="AV109" s="134"/>
      <c r="AW109" s="134"/>
      <c r="AX109" s="134"/>
      <c r="AY109" s="134"/>
      <c r="AZ109" s="134"/>
      <c r="BA109" s="134"/>
      <c r="BB109" s="134"/>
    </row>
    <row r="110" spans="8:54">
      <c r="AM110" s="147"/>
      <c r="AN110" s="147"/>
      <c r="AO110" s="147"/>
      <c r="AP110" s="147"/>
      <c r="AQ110" s="147"/>
      <c r="AR110" s="147"/>
      <c r="AS110" s="147"/>
      <c r="AT110" s="147"/>
      <c r="AU110" s="134"/>
      <c r="AV110" s="134"/>
      <c r="AW110" s="134"/>
      <c r="AX110" s="134"/>
      <c r="AY110" s="134"/>
      <c r="AZ110" s="134"/>
      <c r="BA110" s="134"/>
      <c r="BB110" s="134"/>
    </row>
    <row r="111" spans="8:54">
      <c r="P111" s="398">
        <f>AF29</f>
        <v>69</v>
      </c>
      <c r="Q111" s="398"/>
      <c r="AM111" s="147"/>
      <c r="AN111" s="147"/>
      <c r="AO111" s="147"/>
      <c r="AP111" s="147"/>
      <c r="AQ111" s="147"/>
      <c r="AR111" s="147"/>
      <c r="AS111" s="147"/>
      <c r="AT111" s="147"/>
      <c r="AU111" s="134"/>
      <c r="AV111" s="134"/>
      <c r="AW111" s="134"/>
      <c r="AX111" s="134"/>
      <c r="AY111" s="134"/>
      <c r="AZ111" s="134"/>
      <c r="BA111" s="134"/>
      <c r="BB111" s="134"/>
    </row>
    <row r="112" spans="8:54">
      <c r="AM112" s="147"/>
      <c r="AN112" s="147"/>
      <c r="AO112" s="147"/>
      <c r="AP112" s="147"/>
      <c r="AQ112" s="147"/>
      <c r="AR112" s="147"/>
      <c r="AS112" s="147"/>
      <c r="AT112" s="147"/>
      <c r="AU112" s="134"/>
      <c r="AV112" s="134"/>
      <c r="AW112" s="134"/>
      <c r="AX112" s="134"/>
      <c r="AY112" s="134"/>
      <c r="AZ112" s="134"/>
      <c r="BA112" s="134"/>
      <c r="BB112" s="134"/>
    </row>
    <row r="113" spans="2:54">
      <c r="AM113" s="147"/>
      <c r="AN113" s="147"/>
      <c r="AO113" s="147"/>
      <c r="AP113" s="147"/>
      <c r="AQ113" s="147"/>
      <c r="AR113" s="147"/>
      <c r="AS113" s="147"/>
      <c r="AT113" s="147"/>
      <c r="AU113" s="134"/>
      <c r="AV113" s="134"/>
      <c r="AW113" s="134"/>
      <c r="AX113" s="134"/>
      <c r="AY113" s="134"/>
      <c r="AZ113" s="134"/>
      <c r="BA113" s="134"/>
      <c r="BB113" s="134"/>
    </row>
    <row r="114" spans="2:54">
      <c r="S114" s="405" t="e">
        <f>AF30</f>
        <v>#N/A</v>
      </c>
      <c r="T114" s="406"/>
      <c r="AM114" s="147"/>
      <c r="AN114" s="147"/>
      <c r="AO114" s="147"/>
      <c r="AP114" s="147"/>
      <c r="AQ114" s="147"/>
      <c r="AR114" s="147"/>
      <c r="AS114" s="147"/>
      <c r="AT114" s="147"/>
      <c r="AU114" s="134"/>
      <c r="AV114" s="134"/>
      <c r="AW114" s="134"/>
      <c r="AX114" s="134"/>
      <c r="AY114" s="134"/>
      <c r="AZ114" s="134"/>
      <c r="BA114" s="134"/>
      <c r="BB114" s="134"/>
    </row>
    <row r="115" spans="2:54">
      <c r="AM115" s="147"/>
      <c r="AN115" s="147"/>
      <c r="AO115" s="147"/>
      <c r="AP115" s="147"/>
      <c r="AQ115" s="147"/>
      <c r="AR115" s="147"/>
      <c r="AS115" s="147"/>
      <c r="AT115" s="147"/>
      <c r="AU115" s="134"/>
      <c r="AV115" s="134"/>
      <c r="AW115" s="134"/>
      <c r="AX115" s="134"/>
      <c r="AY115" s="134"/>
      <c r="AZ115" s="134"/>
      <c r="BA115" s="134"/>
      <c r="BB115" s="134"/>
    </row>
    <row r="116" spans="2:54">
      <c r="T116" s="398" t="e">
        <f>AF31</f>
        <v>#N/A</v>
      </c>
      <c r="U116" s="399"/>
      <c r="AM116" s="147"/>
      <c r="AN116" s="147"/>
      <c r="AO116" s="147"/>
      <c r="AP116" s="147"/>
      <c r="AQ116" s="147"/>
      <c r="AR116" s="147"/>
      <c r="AS116" s="147"/>
      <c r="AT116" s="147"/>
      <c r="AU116" s="134"/>
      <c r="AV116" s="134"/>
      <c r="AW116" s="134"/>
      <c r="AX116" s="134"/>
      <c r="AY116" s="134"/>
      <c r="AZ116" s="134"/>
      <c r="BA116" s="134"/>
      <c r="BB116" s="134"/>
    </row>
    <row r="117" spans="2:54">
      <c r="AM117" s="147"/>
      <c r="AN117" s="147"/>
      <c r="AO117" s="147"/>
      <c r="AP117" s="147"/>
      <c r="AQ117" s="147"/>
      <c r="AR117" s="147"/>
      <c r="AS117" s="147"/>
      <c r="AT117" s="147"/>
      <c r="AU117" s="134"/>
      <c r="AV117" s="134"/>
      <c r="AW117" s="134"/>
      <c r="AX117" s="134"/>
      <c r="AY117" s="134"/>
      <c r="AZ117" s="134"/>
      <c r="BA117" s="134"/>
      <c r="BB117" s="134"/>
    </row>
    <row r="118" spans="2:54">
      <c r="AM118" s="147"/>
      <c r="AN118" s="147"/>
      <c r="AO118" s="147"/>
      <c r="AP118" s="147"/>
      <c r="AQ118" s="147"/>
      <c r="AR118" s="147"/>
      <c r="AS118" s="147"/>
      <c r="AT118" s="147"/>
      <c r="AU118" s="134"/>
      <c r="AV118" s="134"/>
      <c r="AW118" s="134"/>
      <c r="AX118" s="134"/>
      <c r="AY118" s="134"/>
      <c r="AZ118" s="134"/>
      <c r="BA118" s="134"/>
      <c r="BB118" s="134"/>
    </row>
    <row r="119" spans="2:54">
      <c r="AM119" s="147"/>
      <c r="AN119" s="147"/>
      <c r="AO119" s="147"/>
      <c r="AP119" s="147"/>
      <c r="AQ119" s="147"/>
      <c r="AR119" s="147"/>
      <c r="AS119" s="147"/>
      <c r="AT119" s="147"/>
      <c r="AU119" s="134"/>
      <c r="AV119" s="134"/>
      <c r="AW119" s="134"/>
      <c r="AX119" s="134"/>
      <c r="AY119" s="134"/>
      <c r="AZ119" s="134"/>
      <c r="BA119" s="134"/>
      <c r="BB119" s="134"/>
    </row>
    <row r="120" spans="2:54">
      <c r="AM120" s="147"/>
      <c r="AN120" s="147"/>
      <c r="AO120" s="147"/>
      <c r="AP120" s="147"/>
      <c r="AQ120" s="147"/>
      <c r="AR120" s="147"/>
      <c r="AS120" s="147"/>
      <c r="AT120" s="147"/>
      <c r="AU120" s="134"/>
      <c r="AV120" s="134"/>
      <c r="AW120" s="134"/>
      <c r="AX120" s="134"/>
      <c r="AY120" s="134"/>
      <c r="AZ120" s="134"/>
      <c r="BA120" s="134"/>
      <c r="BB120" s="134"/>
    </row>
    <row r="121" spans="2:54">
      <c r="AM121" s="147"/>
      <c r="AN121" s="147"/>
      <c r="AO121" s="147"/>
      <c r="AP121" s="147"/>
      <c r="AQ121" s="147"/>
      <c r="AR121" s="147"/>
      <c r="AS121" s="147"/>
      <c r="AT121" s="147"/>
      <c r="AU121" s="134"/>
      <c r="AV121" s="134"/>
      <c r="AW121" s="134"/>
      <c r="AX121" s="134"/>
      <c r="AY121" s="134"/>
      <c r="AZ121" s="134"/>
      <c r="BA121" s="134"/>
      <c r="BB121" s="134"/>
    </row>
    <row r="122" spans="2:54">
      <c r="B122" s="40"/>
      <c r="C122" s="40"/>
      <c r="D122" s="40"/>
      <c r="E122" s="40"/>
      <c r="F122" s="40"/>
      <c r="G122" s="40"/>
      <c r="H122" s="40"/>
      <c r="I122" s="40"/>
      <c r="J122" s="40"/>
      <c r="K122" s="400"/>
      <c r="L122" s="400"/>
      <c r="M122" s="400"/>
      <c r="N122" s="400"/>
      <c r="O122" s="400"/>
      <c r="P122" s="400"/>
      <c r="Q122" s="400"/>
      <c r="R122" s="400"/>
      <c r="S122" s="400"/>
      <c r="T122" s="400"/>
      <c r="U122" s="400"/>
      <c r="V122" s="400"/>
      <c r="W122" s="400"/>
      <c r="X122" s="400"/>
      <c r="Y122" s="400"/>
      <c r="Z122" s="400"/>
      <c r="AA122" s="400"/>
      <c r="AB122" s="400"/>
      <c r="AC122" s="400"/>
      <c r="AD122" s="40"/>
      <c r="AE122" s="40"/>
      <c r="AM122" s="147">
        <v>77</v>
      </c>
      <c r="AN122" s="147" t="s">
        <v>3115</v>
      </c>
      <c r="AO122" s="147" t="s">
        <v>3115</v>
      </c>
      <c r="AP122" s="147" t="s">
        <v>3115</v>
      </c>
      <c r="AQ122" s="147" t="s">
        <v>3115</v>
      </c>
      <c r="AR122" s="147">
        <v>9255241</v>
      </c>
      <c r="AS122" s="147">
        <v>9255242</v>
      </c>
      <c r="AT122" s="147" t="s">
        <v>1701</v>
      </c>
      <c r="AU122" s="134"/>
      <c r="AV122" s="134"/>
      <c r="AW122" s="134"/>
      <c r="AX122" s="134"/>
      <c r="AY122" s="134"/>
      <c r="AZ122" s="134"/>
      <c r="BA122" s="134"/>
      <c r="BB122" s="134"/>
    </row>
    <row r="123" spans="2:54">
      <c r="B123" s="40"/>
      <c r="C123" s="40"/>
      <c r="D123" s="40"/>
      <c r="E123" s="40"/>
      <c r="F123" s="40"/>
      <c r="G123" s="40"/>
      <c r="H123" s="40"/>
      <c r="I123" s="40"/>
      <c r="J123" s="40"/>
      <c r="K123" s="400"/>
      <c r="L123" s="400"/>
      <c r="M123" s="400"/>
      <c r="N123" s="400"/>
      <c r="O123" s="400"/>
      <c r="P123" s="400"/>
      <c r="Q123" s="400"/>
      <c r="R123" s="400"/>
      <c r="S123" s="400"/>
      <c r="T123" s="400"/>
      <c r="U123" s="400"/>
      <c r="V123" s="400"/>
      <c r="W123" s="400"/>
      <c r="X123" s="400"/>
      <c r="Y123" s="400"/>
      <c r="Z123" s="400"/>
      <c r="AA123" s="400"/>
      <c r="AB123" s="400"/>
      <c r="AC123" s="400"/>
      <c r="AD123" s="40"/>
      <c r="AE123" s="40"/>
      <c r="AM123" s="147">
        <v>101</v>
      </c>
      <c r="AN123" s="147">
        <v>9255244</v>
      </c>
      <c r="AO123" s="147">
        <v>9255245</v>
      </c>
      <c r="AP123" s="147">
        <v>9255246</v>
      </c>
      <c r="AQ123" s="147">
        <v>9255247</v>
      </c>
      <c r="AR123" s="147">
        <v>9255248</v>
      </c>
      <c r="AS123" s="147">
        <v>9255249</v>
      </c>
      <c r="AT123" s="147" t="s">
        <v>1701</v>
      </c>
      <c r="AU123" s="134"/>
      <c r="AV123" s="134"/>
      <c r="AW123" s="134"/>
      <c r="AX123" s="134"/>
      <c r="AY123" s="134"/>
      <c r="AZ123" s="134"/>
      <c r="BA123" s="134"/>
      <c r="BB123" s="134"/>
    </row>
    <row r="124" spans="2:54">
      <c r="B124" s="40"/>
      <c r="C124" s="151"/>
      <c r="D124" s="151"/>
      <c r="E124" s="151"/>
      <c r="F124" s="151"/>
      <c r="G124" s="151"/>
      <c r="H124" s="151"/>
      <c r="I124" s="151"/>
      <c r="J124" s="40"/>
      <c r="K124" s="400"/>
      <c r="L124" s="400"/>
      <c r="M124" s="400"/>
      <c r="N124" s="400"/>
      <c r="O124" s="400"/>
      <c r="P124" s="400"/>
      <c r="Q124" s="400"/>
      <c r="R124" s="400"/>
      <c r="S124" s="400"/>
      <c r="T124" s="400"/>
      <c r="U124" s="400"/>
      <c r="V124" s="400"/>
      <c r="W124" s="400"/>
      <c r="X124" s="400"/>
      <c r="Y124" s="400"/>
      <c r="Z124" s="400"/>
      <c r="AA124" s="400"/>
      <c r="AB124" s="400"/>
      <c r="AC124" s="400"/>
      <c r="AD124" s="40"/>
      <c r="AE124" s="40"/>
      <c r="AM124" s="147">
        <v>139</v>
      </c>
      <c r="AN124" s="147" t="s">
        <v>3115</v>
      </c>
      <c r="AO124" s="147">
        <v>9255254</v>
      </c>
      <c r="AP124" s="147">
        <v>9255255</v>
      </c>
      <c r="AQ124" s="147">
        <v>9255256</v>
      </c>
      <c r="AR124" s="147">
        <v>9255257</v>
      </c>
      <c r="AS124" s="147">
        <v>9255258</v>
      </c>
      <c r="AT124" s="147" t="s">
        <v>1701</v>
      </c>
      <c r="AU124" s="134"/>
      <c r="AV124" s="134"/>
      <c r="AW124" s="134"/>
      <c r="AX124" s="134"/>
      <c r="AY124" s="134"/>
      <c r="AZ124" s="134"/>
      <c r="BA124" s="134"/>
      <c r="BB124" s="134"/>
    </row>
    <row r="125" spans="2:54">
      <c r="B125" s="40"/>
      <c r="C125" s="40"/>
      <c r="D125" s="40"/>
      <c r="E125" s="40"/>
      <c r="F125" s="40"/>
      <c r="G125" s="40"/>
      <c r="H125" s="40"/>
      <c r="I125" s="40"/>
      <c r="J125" s="40"/>
      <c r="K125" s="40"/>
      <c r="L125" s="40"/>
      <c r="M125" s="40"/>
      <c r="N125" s="40"/>
      <c r="O125" s="40"/>
      <c r="P125" s="40"/>
      <c r="Q125" s="40"/>
      <c r="R125" s="40"/>
      <c r="S125" s="40"/>
      <c r="T125" s="40"/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  <c r="AM125" s="147">
        <v>187</v>
      </c>
      <c r="AN125" s="39">
        <v>9255262</v>
      </c>
      <c r="AO125" s="39">
        <v>9255263</v>
      </c>
      <c r="AP125" s="39">
        <v>9255264</v>
      </c>
      <c r="AQ125" s="39">
        <v>9255265</v>
      </c>
      <c r="AR125" s="39">
        <v>9255266</v>
      </c>
      <c r="AS125" s="39">
        <v>9255267</v>
      </c>
      <c r="AT125" s="39" t="s">
        <v>1701</v>
      </c>
    </row>
    <row r="126" spans="2:54">
      <c r="B126" s="40"/>
      <c r="C126" s="40"/>
      <c r="D126" s="40"/>
      <c r="E126" s="40"/>
      <c r="F126" s="40"/>
      <c r="G126" s="40"/>
      <c r="H126" s="40"/>
      <c r="I126" s="40"/>
      <c r="J126" s="40"/>
      <c r="K126" s="40"/>
      <c r="L126" s="40"/>
      <c r="M126" s="40"/>
      <c r="N126" s="40"/>
      <c r="O126" s="40"/>
      <c r="P126" s="40"/>
      <c r="Q126" s="40"/>
      <c r="R126" s="40"/>
      <c r="S126" s="40"/>
      <c r="T126" s="40"/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  <c r="AM126" s="147">
        <v>251</v>
      </c>
      <c r="AN126" s="39" t="s">
        <v>3115</v>
      </c>
      <c r="AO126" s="39" t="s">
        <v>3115</v>
      </c>
      <c r="AP126" s="39">
        <v>9255273</v>
      </c>
      <c r="AQ126" s="39">
        <v>9255274</v>
      </c>
      <c r="AR126" s="39">
        <v>9255275</v>
      </c>
      <c r="AS126" s="39">
        <v>9255276</v>
      </c>
      <c r="AT126" s="39" t="s">
        <v>1701</v>
      </c>
    </row>
    <row r="127" spans="2:54">
      <c r="B127" s="40"/>
      <c r="C127" s="40"/>
      <c r="D127" s="40"/>
      <c r="E127" s="40"/>
      <c r="F127" s="40"/>
      <c r="G127" s="40"/>
      <c r="H127" s="40"/>
      <c r="I127" s="40"/>
      <c r="J127" s="40"/>
      <c r="K127" s="40"/>
      <c r="L127" s="40"/>
      <c r="M127" s="40"/>
      <c r="N127" s="40"/>
      <c r="O127" s="40"/>
      <c r="P127" s="40"/>
      <c r="Q127" s="40"/>
      <c r="R127" s="40"/>
      <c r="S127" s="40"/>
      <c r="T127" s="40"/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  <c r="AM127" s="40"/>
      <c r="AN127" s="40"/>
      <c r="AO127" s="40"/>
      <c r="AP127" s="40"/>
    </row>
    <row r="128" spans="2:54">
      <c r="B128" s="40"/>
      <c r="C128" s="40"/>
      <c r="D128" s="40"/>
      <c r="E128" s="40"/>
      <c r="F128" s="40"/>
      <c r="G128" s="40"/>
      <c r="H128" s="40"/>
      <c r="I128" s="40"/>
      <c r="J128" s="40"/>
      <c r="K128" s="40"/>
      <c r="L128" s="40"/>
      <c r="M128" s="40"/>
      <c r="N128" s="40"/>
      <c r="O128" s="40"/>
      <c r="P128" s="40"/>
      <c r="Q128" s="40"/>
      <c r="R128" s="40"/>
      <c r="S128" s="40"/>
      <c r="T128" s="40"/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</row>
    <row r="129" spans="27:46">
      <c r="AA129" s="40"/>
      <c r="AB129" s="40"/>
      <c r="AC129" s="40"/>
      <c r="AD129" s="40"/>
      <c r="AE129" s="40"/>
      <c r="AN129" s="134"/>
      <c r="AO129" s="134" t="s">
        <v>1968</v>
      </c>
      <c r="AP129" s="134"/>
      <c r="AQ129" s="134"/>
      <c r="AR129" s="134"/>
      <c r="AS129" s="134"/>
      <c r="AT129" s="134"/>
    </row>
    <row r="130" spans="27:46">
      <c r="AA130" s="40"/>
      <c r="AB130" s="40"/>
      <c r="AC130" s="40"/>
      <c r="AD130" s="40"/>
      <c r="AE130" s="40"/>
      <c r="AM130" s="39"/>
      <c r="AN130" s="147">
        <v>270</v>
      </c>
      <c r="AO130" s="147">
        <v>300</v>
      </c>
      <c r="AP130" s="147">
        <v>350</v>
      </c>
      <c r="AQ130" s="147">
        <v>400</v>
      </c>
      <c r="AR130" s="147">
        <v>450</v>
      </c>
      <c r="AS130" s="147">
        <v>500</v>
      </c>
      <c r="AT130" s="147">
        <v>550</v>
      </c>
    </row>
    <row r="131" spans="27:46">
      <c r="AA131" s="40"/>
      <c r="AB131" s="40"/>
      <c r="AC131" s="40"/>
      <c r="AD131" s="40"/>
      <c r="AE131" s="40"/>
      <c r="AM131" s="147">
        <v>0</v>
      </c>
      <c r="AN131" s="147" t="s">
        <v>1701</v>
      </c>
      <c r="AO131" s="147" t="s">
        <v>1701</v>
      </c>
      <c r="AP131" s="147" t="s">
        <v>1701</v>
      </c>
      <c r="AQ131" s="147" t="s">
        <v>1701</v>
      </c>
      <c r="AR131" s="147" t="s">
        <v>1701</v>
      </c>
      <c r="AS131" s="147" t="s">
        <v>1701</v>
      </c>
      <c r="AT131" s="147" t="s">
        <v>1701</v>
      </c>
    </row>
    <row r="132" spans="27:46">
      <c r="AA132" s="40"/>
      <c r="AB132" s="40"/>
      <c r="AC132" s="40"/>
      <c r="AD132" s="40"/>
      <c r="AE132" s="40"/>
      <c r="AM132" s="147">
        <v>77</v>
      </c>
      <c r="AN132" s="147" t="s">
        <v>3115</v>
      </c>
      <c r="AO132" s="147" t="s">
        <v>3115</v>
      </c>
      <c r="AP132" s="147" t="s">
        <v>3115</v>
      </c>
      <c r="AQ132" s="147" t="s">
        <v>3115</v>
      </c>
      <c r="AR132" s="147">
        <v>9255281</v>
      </c>
      <c r="AS132" s="147">
        <v>9255282</v>
      </c>
      <c r="AT132" s="147" t="s">
        <v>1701</v>
      </c>
    </row>
    <row r="133" spans="27:46">
      <c r="AA133" s="40"/>
      <c r="AB133" s="40"/>
      <c r="AC133" s="40"/>
      <c r="AD133" s="40"/>
      <c r="AE133" s="40"/>
      <c r="AM133" s="147">
        <v>101</v>
      </c>
      <c r="AN133" s="147">
        <v>9255284</v>
      </c>
      <c r="AO133" s="147">
        <v>9255285</v>
      </c>
      <c r="AP133" s="147">
        <v>9255286</v>
      </c>
      <c r="AQ133" s="147">
        <v>9255287</v>
      </c>
      <c r="AR133" s="147">
        <v>9255288</v>
      </c>
      <c r="AS133" s="147">
        <v>9255289</v>
      </c>
      <c r="AT133" s="147" t="s">
        <v>1701</v>
      </c>
    </row>
    <row r="134" spans="27:46">
      <c r="AA134" s="40"/>
      <c r="AB134" s="40"/>
      <c r="AC134" s="40"/>
      <c r="AD134" s="40"/>
      <c r="AE134" s="40"/>
      <c r="AM134" s="147">
        <v>139</v>
      </c>
      <c r="AN134" s="147" t="s">
        <v>3115</v>
      </c>
      <c r="AO134" s="147">
        <v>9255294</v>
      </c>
      <c r="AP134" s="147">
        <v>9255295</v>
      </c>
      <c r="AQ134" s="147">
        <v>9255296</v>
      </c>
      <c r="AR134" s="147">
        <v>9255297</v>
      </c>
      <c r="AS134" s="147">
        <v>9255298</v>
      </c>
      <c r="AT134" s="147" t="s">
        <v>1701</v>
      </c>
    </row>
    <row r="135" spans="27:46" ht="13.5" customHeight="1">
      <c r="AA135" s="40"/>
      <c r="AB135" s="40"/>
      <c r="AC135" s="40"/>
      <c r="AD135" s="40"/>
      <c r="AE135" s="40"/>
      <c r="AM135" s="147">
        <v>187</v>
      </c>
      <c r="AN135" s="39">
        <v>9255302</v>
      </c>
      <c r="AO135" s="39">
        <v>9255303</v>
      </c>
      <c r="AP135" s="39">
        <v>9255304</v>
      </c>
      <c r="AQ135" s="39">
        <v>9255305</v>
      </c>
      <c r="AR135" s="39">
        <v>9255306</v>
      </c>
      <c r="AS135" s="39">
        <v>9255307</v>
      </c>
      <c r="AT135" s="39" t="s">
        <v>1701</v>
      </c>
    </row>
    <row r="136" spans="27:46" ht="14.5" customHeight="1">
      <c r="AA136" s="40"/>
      <c r="AB136" s="40"/>
      <c r="AC136" s="40"/>
      <c r="AD136" s="40"/>
      <c r="AE136" s="40"/>
      <c r="AM136" s="147">
        <v>251</v>
      </c>
      <c r="AN136" s="39" t="s">
        <v>3115</v>
      </c>
      <c r="AO136" s="39" t="s">
        <v>3115</v>
      </c>
      <c r="AP136" s="39">
        <v>9255313</v>
      </c>
      <c r="AQ136" s="39">
        <v>9255314</v>
      </c>
      <c r="AR136" s="39">
        <v>9255315</v>
      </c>
      <c r="AS136" s="39">
        <v>9255316</v>
      </c>
      <c r="AT136" s="39" t="s">
        <v>1701</v>
      </c>
    </row>
    <row r="137" spans="27:46">
      <c r="AA137" s="40"/>
      <c r="AB137" s="40"/>
      <c r="AC137" s="40"/>
      <c r="AD137" s="40"/>
      <c r="AE137" s="40"/>
    </row>
    <row r="138" spans="27:46">
      <c r="AA138" s="40"/>
      <c r="AB138" s="40"/>
      <c r="AC138" s="40"/>
      <c r="AD138" s="40"/>
      <c r="AE138" s="40"/>
    </row>
    <row r="139" spans="27:46">
      <c r="AA139" s="40"/>
      <c r="AB139" s="40"/>
      <c r="AC139" s="40"/>
      <c r="AD139" s="40"/>
      <c r="AE139" s="40"/>
      <c r="AN139" s="134"/>
      <c r="AO139" s="134" t="s">
        <v>1969</v>
      </c>
      <c r="AP139" s="134"/>
      <c r="AQ139" s="134"/>
      <c r="AR139" s="134"/>
      <c r="AS139" s="134"/>
      <c r="AT139" s="134"/>
    </row>
    <row r="140" spans="27:46">
      <c r="AA140" s="40"/>
      <c r="AB140" s="40"/>
      <c r="AC140" s="40"/>
      <c r="AD140" s="40"/>
      <c r="AE140" s="40"/>
      <c r="AM140" s="39"/>
      <c r="AN140" s="147">
        <v>270</v>
      </c>
      <c r="AO140" s="147">
        <v>300</v>
      </c>
      <c r="AP140" s="147">
        <v>350</v>
      </c>
      <c r="AQ140" s="147">
        <v>400</v>
      </c>
      <c r="AR140" s="147">
        <v>450</v>
      </c>
      <c r="AS140" s="147">
        <v>500</v>
      </c>
      <c r="AT140" s="147">
        <v>550</v>
      </c>
    </row>
    <row r="141" spans="27:46">
      <c r="AA141" s="40"/>
      <c r="AB141" s="40"/>
      <c r="AC141" s="40"/>
      <c r="AD141" s="40"/>
      <c r="AE141" s="40"/>
      <c r="AM141" s="147">
        <v>0</v>
      </c>
      <c r="AN141" s="147" t="s">
        <v>1701</v>
      </c>
      <c r="AO141" s="147" t="s">
        <v>1701</v>
      </c>
      <c r="AP141" s="147" t="s">
        <v>1701</v>
      </c>
      <c r="AQ141" s="147" t="s">
        <v>1701</v>
      </c>
      <c r="AR141" s="147" t="s">
        <v>1701</v>
      </c>
      <c r="AS141" s="147" t="s">
        <v>1701</v>
      </c>
      <c r="AT141" s="147" t="s">
        <v>1701</v>
      </c>
    </row>
    <row r="142" spans="27:46">
      <c r="AA142" s="40"/>
      <c r="AB142" s="40"/>
      <c r="AC142" s="40"/>
      <c r="AD142" s="40"/>
      <c r="AE142" s="40"/>
      <c r="AM142" s="147">
        <v>77</v>
      </c>
      <c r="AN142" s="147" t="s">
        <v>3115</v>
      </c>
      <c r="AO142" s="147" t="s">
        <v>3115</v>
      </c>
      <c r="AP142" s="147" t="s">
        <v>3115</v>
      </c>
      <c r="AQ142" s="147" t="s">
        <v>3115</v>
      </c>
      <c r="AR142" s="147">
        <v>9255321</v>
      </c>
      <c r="AS142" s="147">
        <v>9255322</v>
      </c>
      <c r="AT142" s="147" t="s">
        <v>1701</v>
      </c>
    </row>
    <row r="143" spans="27:46">
      <c r="AA143" s="40"/>
      <c r="AB143" s="40"/>
      <c r="AC143" s="40"/>
      <c r="AD143" s="40"/>
      <c r="AE143" s="40"/>
      <c r="AM143" s="147">
        <v>101</v>
      </c>
      <c r="AN143" s="147">
        <v>9255324</v>
      </c>
      <c r="AO143" s="147">
        <v>9255325</v>
      </c>
      <c r="AP143" s="147">
        <v>9255326</v>
      </c>
      <c r="AQ143" s="147">
        <v>9255327</v>
      </c>
      <c r="AR143" s="147">
        <v>9255328</v>
      </c>
      <c r="AS143" s="147">
        <v>9255329</v>
      </c>
      <c r="AT143" s="147" t="s">
        <v>1701</v>
      </c>
    </row>
    <row r="144" spans="27:46">
      <c r="AA144" s="40"/>
      <c r="AB144" s="40"/>
      <c r="AC144" s="40"/>
      <c r="AD144" s="40"/>
      <c r="AE144" s="40"/>
      <c r="AM144" s="147">
        <v>139</v>
      </c>
      <c r="AN144" s="147" t="s">
        <v>3115</v>
      </c>
      <c r="AO144" s="147">
        <v>9255334</v>
      </c>
      <c r="AP144" s="147">
        <v>9255335</v>
      </c>
      <c r="AQ144" s="147">
        <v>9255336</v>
      </c>
      <c r="AR144" s="147">
        <v>9255337</v>
      </c>
      <c r="AS144" s="147">
        <v>9255338</v>
      </c>
      <c r="AT144" s="147" t="s">
        <v>1701</v>
      </c>
    </row>
    <row r="145" spans="27:46">
      <c r="AA145" s="40"/>
      <c r="AB145" s="40"/>
      <c r="AC145" s="40"/>
      <c r="AD145" s="40"/>
      <c r="AE145" s="40"/>
      <c r="AM145" s="147">
        <v>187</v>
      </c>
      <c r="AN145" s="39">
        <v>9255342</v>
      </c>
      <c r="AO145" s="39">
        <v>9255343</v>
      </c>
      <c r="AP145" s="39">
        <v>9255344</v>
      </c>
      <c r="AQ145" s="39">
        <v>9255345</v>
      </c>
      <c r="AR145" s="39">
        <v>9255346</v>
      </c>
      <c r="AS145" s="39">
        <v>9255347</v>
      </c>
      <c r="AT145" s="39" t="s">
        <v>1701</v>
      </c>
    </row>
    <row r="146" spans="27:46">
      <c r="AA146" s="40"/>
      <c r="AB146" s="40"/>
      <c r="AC146" s="40"/>
      <c r="AD146" s="40"/>
      <c r="AE146" s="40"/>
      <c r="AM146" s="147">
        <v>251</v>
      </c>
      <c r="AN146" s="39" t="s">
        <v>3115</v>
      </c>
      <c r="AO146" s="39" t="s">
        <v>3115</v>
      </c>
      <c r="AP146" s="39">
        <v>9255353</v>
      </c>
      <c r="AQ146" s="39">
        <v>9255354</v>
      </c>
      <c r="AR146" s="39">
        <v>9255355</v>
      </c>
      <c r="AS146" s="39">
        <v>9255356</v>
      </c>
      <c r="AT146" s="39" t="s">
        <v>1701</v>
      </c>
    </row>
    <row r="147" spans="27:46">
      <c r="AA147" s="40"/>
      <c r="AB147" s="40"/>
      <c r="AC147" s="40"/>
      <c r="AD147" s="40"/>
      <c r="AE147" s="40"/>
      <c r="AO147" s="38" t="s">
        <v>3106</v>
      </c>
    </row>
    <row r="148" spans="27:46">
      <c r="AA148" s="40"/>
      <c r="AB148" s="40"/>
      <c r="AC148" s="40"/>
      <c r="AD148" s="40"/>
      <c r="AE148" s="40"/>
      <c r="AM148" s="39"/>
      <c r="AN148" s="39">
        <v>1</v>
      </c>
      <c r="AO148" s="39">
        <v>2</v>
      </c>
      <c r="AP148" s="39">
        <v>3</v>
      </c>
      <c r="AQ148" s="39">
        <v>4</v>
      </c>
    </row>
    <row r="149" spans="27:46" ht="33.5">
      <c r="AA149" s="154"/>
      <c r="AB149" s="40"/>
      <c r="AC149" s="40"/>
      <c r="AD149" s="40"/>
      <c r="AE149" s="40"/>
      <c r="AM149" s="39">
        <v>270</v>
      </c>
      <c r="AN149" s="39" t="s">
        <v>1701</v>
      </c>
      <c r="AO149" s="39">
        <v>9256999</v>
      </c>
      <c r="AP149" s="39">
        <v>9256999</v>
      </c>
      <c r="AQ149" s="39">
        <v>9256854</v>
      </c>
    </row>
    <row r="150" spans="27:46" ht="33.5">
      <c r="AA150" s="154"/>
      <c r="AB150" s="40"/>
      <c r="AC150" s="40"/>
      <c r="AD150" s="40"/>
      <c r="AE150" s="40"/>
      <c r="AM150" s="39">
        <v>300</v>
      </c>
      <c r="AN150" s="39" t="s">
        <v>1701</v>
      </c>
      <c r="AO150" s="39">
        <v>9257000</v>
      </c>
      <c r="AP150" s="39">
        <v>9257000</v>
      </c>
      <c r="AQ150" s="39">
        <v>9256856</v>
      </c>
    </row>
    <row r="151" spans="27:46">
      <c r="AA151" s="40"/>
      <c r="AB151" s="40"/>
      <c r="AC151" s="40"/>
      <c r="AD151" s="40"/>
      <c r="AE151" s="40"/>
      <c r="AM151" s="39">
        <v>350</v>
      </c>
      <c r="AN151" s="39" t="s">
        <v>1701</v>
      </c>
      <c r="AO151" s="39">
        <v>9257002</v>
      </c>
      <c r="AP151" s="39">
        <v>9257002</v>
      </c>
      <c r="AQ151" s="39">
        <v>9256860</v>
      </c>
    </row>
    <row r="152" spans="27:46">
      <c r="AA152" s="40"/>
      <c r="AB152" s="40"/>
      <c r="AC152" s="40"/>
      <c r="AD152" s="40"/>
      <c r="AE152" s="40"/>
      <c r="AM152" s="39">
        <v>400</v>
      </c>
      <c r="AN152" s="39" t="s">
        <v>1701</v>
      </c>
      <c r="AO152" s="39">
        <v>9257004</v>
      </c>
      <c r="AP152" s="39">
        <v>9257004</v>
      </c>
      <c r="AQ152" s="39">
        <v>9256864</v>
      </c>
    </row>
    <row r="153" spans="27:46">
      <c r="AA153" s="40"/>
      <c r="AB153" s="40"/>
      <c r="AC153" s="40"/>
      <c r="AD153" s="40"/>
      <c r="AE153" s="40"/>
      <c r="AM153" s="39">
        <v>450</v>
      </c>
      <c r="AN153" s="39" t="s">
        <v>1701</v>
      </c>
      <c r="AO153" s="39">
        <v>9257006</v>
      </c>
      <c r="AP153" s="39">
        <v>9257006</v>
      </c>
      <c r="AQ153" s="39">
        <v>9256868</v>
      </c>
    </row>
    <row r="154" spans="27:46">
      <c r="AA154" s="40"/>
      <c r="AB154" s="40"/>
      <c r="AC154" s="40"/>
      <c r="AD154" s="40"/>
      <c r="AE154" s="40"/>
      <c r="AM154" s="39">
        <v>500</v>
      </c>
      <c r="AN154" s="39" t="s">
        <v>1701</v>
      </c>
      <c r="AO154" s="39">
        <v>9257008</v>
      </c>
      <c r="AP154" s="39">
        <v>9257008</v>
      </c>
      <c r="AQ154" s="39">
        <v>9256872</v>
      </c>
    </row>
    <row r="155" spans="27:46">
      <c r="AA155" s="40"/>
      <c r="AB155" s="40"/>
      <c r="AC155" s="40"/>
      <c r="AD155" s="40"/>
      <c r="AE155" s="40"/>
      <c r="AM155" s="39">
        <v>550</v>
      </c>
      <c r="AN155" s="39" t="s">
        <v>1701</v>
      </c>
      <c r="AO155" s="39" t="s">
        <v>1701</v>
      </c>
      <c r="AP155" s="39"/>
      <c r="AQ155" s="39"/>
    </row>
    <row r="156" spans="27:46">
      <c r="AA156" s="40"/>
      <c r="AB156" s="40"/>
      <c r="AC156" s="40"/>
      <c r="AD156" s="40"/>
      <c r="AE156" s="40"/>
      <c r="AO156" s="38" t="s">
        <v>3107</v>
      </c>
    </row>
    <row r="157" spans="27:46">
      <c r="AA157" s="40"/>
      <c r="AB157" s="40"/>
      <c r="AC157" s="40"/>
      <c r="AD157" s="40"/>
      <c r="AE157" s="40"/>
      <c r="AM157" s="39"/>
      <c r="AN157" s="39">
        <v>1</v>
      </c>
      <c r="AO157" s="39">
        <v>2</v>
      </c>
      <c r="AP157" s="39">
        <v>3</v>
      </c>
      <c r="AQ157" s="39">
        <v>4</v>
      </c>
    </row>
    <row r="158" spans="27:46" ht="14.5" customHeight="1">
      <c r="AA158" s="40"/>
      <c r="AB158" s="40"/>
      <c r="AC158" s="40"/>
      <c r="AD158" s="40"/>
      <c r="AE158" s="40"/>
      <c r="AM158" s="39">
        <v>270</v>
      </c>
      <c r="AN158" s="39" t="s">
        <v>1701</v>
      </c>
      <c r="AO158" s="39" t="s">
        <v>1701</v>
      </c>
      <c r="AP158" s="39" t="s">
        <v>1701</v>
      </c>
      <c r="AQ158" s="39">
        <v>9256855</v>
      </c>
    </row>
    <row r="159" spans="27:46" ht="14.5" customHeight="1">
      <c r="AA159" s="40"/>
      <c r="AB159" s="40"/>
      <c r="AC159" s="40"/>
      <c r="AD159" s="40"/>
      <c r="AE159" s="40"/>
      <c r="AM159" s="39">
        <v>300</v>
      </c>
      <c r="AN159" s="39" t="s">
        <v>1701</v>
      </c>
      <c r="AO159" s="39" t="s">
        <v>1701</v>
      </c>
      <c r="AP159" s="39" t="s">
        <v>1701</v>
      </c>
      <c r="AQ159" s="39">
        <v>9256857</v>
      </c>
    </row>
    <row r="160" spans="27:46">
      <c r="AA160" s="40"/>
      <c r="AB160" s="40"/>
      <c r="AC160" s="40"/>
      <c r="AD160" s="40"/>
      <c r="AE160" s="40"/>
      <c r="AM160" s="39">
        <v>350</v>
      </c>
      <c r="AN160" s="39" t="s">
        <v>1701</v>
      </c>
      <c r="AO160" s="39" t="s">
        <v>1701</v>
      </c>
      <c r="AP160" s="39" t="s">
        <v>1701</v>
      </c>
      <c r="AQ160" s="39">
        <v>9256861</v>
      </c>
    </row>
    <row r="161" spans="27:43">
      <c r="AA161" s="40"/>
      <c r="AB161" s="40"/>
      <c r="AC161" s="40"/>
      <c r="AD161" s="40"/>
      <c r="AE161" s="40"/>
      <c r="AM161" s="39">
        <v>400</v>
      </c>
      <c r="AN161" s="39" t="s">
        <v>1701</v>
      </c>
      <c r="AO161" s="39" t="s">
        <v>1701</v>
      </c>
      <c r="AP161" s="39" t="s">
        <v>1701</v>
      </c>
      <c r="AQ161" s="39">
        <v>9256865</v>
      </c>
    </row>
    <row r="162" spans="27:43">
      <c r="AA162" s="40"/>
      <c r="AB162" s="40"/>
      <c r="AC162" s="40"/>
      <c r="AD162" s="40"/>
      <c r="AE162" s="40"/>
      <c r="AM162" s="39">
        <v>450</v>
      </c>
      <c r="AN162" s="39" t="s">
        <v>1701</v>
      </c>
      <c r="AO162" s="39" t="s">
        <v>1701</v>
      </c>
      <c r="AP162" s="39" t="s">
        <v>1701</v>
      </c>
      <c r="AQ162" s="39">
        <v>9256869</v>
      </c>
    </row>
    <row r="163" spans="27:43">
      <c r="AA163" s="40"/>
      <c r="AB163" s="40"/>
      <c r="AC163" s="40"/>
      <c r="AD163" s="40"/>
      <c r="AE163" s="40"/>
      <c r="AM163" s="39">
        <v>500</v>
      </c>
      <c r="AN163" s="39" t="s">
        <v>1701</v>
      </c>
      <c r="AO163" s="39" t="s">
        <v>1701</v>
      </c>
      <c r="AP163" s="39" t="s">
        <v>1701</v>
      </c>
      <c r="AQ163" s="39">
        <v>9256873</v>
      </c>
    </row>
    <row r="164" spans="27:43">
      <c r="AA164" s="40"/>
      <c r="AB164" s="40"/>
      <c r="AC164" s="40"/>
      <c r="AD164" s="40"/>
      <c r="AE164" s="40"/>
      <c r="AM164" s="39">
        <v>550</v>
      </c>
      <c r="AN164" s="39" t="s">
        <v>1701</v>
      </c>
      <c r="AO164" s="39" t="s">
        <v>1701</v>
      </c>
      <c r="AP164" s="39" t="s">
        <v>1701</v>
      </c>
      <c r="AQ164" s="39" t="s">
        <v>1701</v>
      </c>
    </row>
    <row r="165" spans="27:43">
      <c r="AA165" s="40"/>
      <c r="AB165" s="40"/>
      <c r="AC165" s="40"/>
      <c r="AD165" s="40"/>
      <c r="AE165" s="40"/>
    </row>
    <row r="166" spans="27:43">
      <c r="AA166" s="40"/>
      <c r="AB166" s="40"/>
      <c r="AC166" s="40"/>
      <c r="AD166" s="40"/>
      <c r="AE166" s="40"/>
    </row>
    <row r="167" spans="27:43">
      <c r="AA167" s="40"/>
      <c r="AB167" s="40"/>
      <c r="AC167" s="40"/>
      <c r="AD167" s="40"/>
      <c r="AE167" s="40"/>
    </row>
    <row r="168" spans="27:43">
      <c r="AA168" s="40"/>
      <c r="AB168" s="40"/>
      <c r="AC168" s="40"/>
      <c r="AD168" s="40"/>
      <c r="AE168" s="40"/>
    </row>
    <row r="169" spans="27:43">
      <c r="AA169" s="40"/>
      <c r="AB169" s="40"/>
      <c r="AC169" s="40"/>
      <c r="AD169" s="40"/>
      <c r="AE169" s="40"/>
    </row>
    <row r="170" spans="27:43">
      <c r="AD170" s="40"/>
      <c r="AE170" s="40"/>
    </row>
    <row r="171" spans="27:43">
      <c r="AD171" s="40"/>
      <c r="AE171" s="40"/>
    </row>
    <row r="172" spans="27:43">
      <c r="AD172" s="40"/>
      <c r="AE172" s="40"/>
    </row>
    <row r="173" spans="27:43">
      <c r="AD173" s="40"/>
      <c r="AE173" s="40"/>
    </row>
    <row r="174" spans="27:43">
      <c r="AD174" s="40"/>
      <c r="AE174" s="40"/>
    </row>
    <row r="175" spans="27:43">
      <c r="AD175" s="40"/>
      <c r="AE175" s="40"/>
    </row>
    <row r="176" spans="27:43" ht="15.5" customHeight="1">
      <c r="AD176" s="40"/>
      <c r="AE176" s="40"/>
    </row>
    <row r="177" spans="10:31" ht="15.5" customHeight="1">
      <c r="AD177" s="40"/>
      <c r="AE177" s="40"/>
    </row>
    <row r="178" spans="10:31" ht="15.5" customHeight="1">
      <c r="AD178" s="40"/>
      <c r="AE178" s="40"/>
    </row>
    <row r="179" spans="10:31" ht="15.5" customHeight="1">
      <c r="J179" s="181"/>
      <c r="K179" s="181"/>
      <c r="L179" s="181"/>
      <c r="M179" s="181"/>
      <c r="N179" s="181"/>
      <c r="O179" s="181"/>
      <c r="P179" s="181"/>
      <c r="Q179" s="181"/>
      <c r="R179" s="181"/>
      <c r="S179" s="181"/>
      <c r="T179" s="181"/>
      <c r="U179" s="181"/>
      <c r="V179" s="181"/>
      <c r="W179" s="181"/>
      <c r="X179" s="181"/>
      <c r="Y179" s="181"/>
      <c r="Z179" s="181"/>
    </row>
    <row r="180" spans="10:31" ht="15.5" customHeight="1">
      <c r="J180" s="181"/>
      <c r="K180" s="181"/>
      <c r="L180" s="181"/>
      <c r="M180" s="181"/>
      <c r="N180" s="181"/>
      <c r="O180" s="181"/>
      <c r="P180" s="181"/>
      <c r="Q180" s="181"/>
      <c r="R180" s="181"/>
      <c r="S180" s="181"/>
      <c r="T180" s="181"/>
      <c r="U180" s="181"/>
      <c r="V180" s="181"/>
      <c r="W180" s="181"/>
      <c r="X180" s="181"/>
      <c r="Y180" s="181"/>
      <c r="Z180" s="181"/>
    </row>
    <row r="181" spans="10:31" ht="15.5" customHeight="1">
      <c r="J181" s="181"/>
      <c r="K181" s="181"/>
      <c r="L181" s="181"/>
      <c r="M181" s="181"/>
      <c r="N181" s="181"/>
      <c r="O181" s="181"/>
      <c r="P181" s="181"/>
      <c r="Q181" s="181"/>
      <c r="R181" s="181"/>
      <c r="S181" s="181"/>
      <c r="T181" s="181"/>
      <c r="U181" s="181"/>
      <c r="V181" s="181"/>
      <c r="W181" s="181"/>
      <c r="X181" s="181"/>
      <c r="Y181" s="181"/>
      <c r="Z181" s="181"/>
    </row>
    <row r="182" spans="10:31" ht="15.5" customHeight="1">
      <c r="J182" s="181"/>
      <c r="K182" s="181"/>
      <c r="L182" s="181"/>
      <c r="M182" s="181"/>
      <c r="N182" s="181"/>
      <c r="O182" s="181"/>
      <c r="P182" s="181"/>
      <c r="Q182" s="181"/>
      <c r="R182" s="181"/>
      <c r="S182" s="181"/>
      <c r="T182" s="181"/>
      <c r="U182" s="181"/>
      <c r="V182" s="181"/>
      <c r="W182" s="181"/>
      <c r="X182" s="181"/>
      <c r="Y182" s="181"/>
      <c r="Z182" s="181"/>
    </row>
    <row r="183" spans="10:31" ht="15.5" customHeight="1">
      <c r="J183" s="181"/>
      <c r="K183" s="181"/>
      <c r="L183" s="181"/>
      <c r="M183" s="181"/>
      <c r="N183" s="181"/>
      <c r="O183" s="181"/>
      <c r="P183" s="181"/>
      <c r="Q183" s="181"/>
      <c r="R183" s="181"/>
      <c r="S183" s="181"/>
      <c r="T183" s="181"/>
      <c r="U183" s="181"/>
      <c r="V183" s="181"/>
      <c r="W183" s="181"/>
      <c r="X183" s="181"/>
      <c r="Y183" s="181"/>
      <c r="Z183" s="181"/>
    </row>
    <row r="184" spans="10:31" ht="15.5" customHeight="1">
      <c r="AA184" s="182"/>
      <c r="AB184" s="182"/>
      <c r="AC184" s="182"/>
    </row>
    <row r="185" spans="10:31" ht="15.5" customHeight="1">
      <c r="AA185" s="182"/>
      <c r="AB185" s="182"/>
      <c r="AC185" s="182"/>
    </row>
    <row r="186" spans="10:31" ht="15.5" customHeight="1">
      <c r="AA186" s="182"/>
      <c r="AB186" s="182"/>
      <c r="AC186" s="182"/>
    </row>
    <row r="187" spans="10:31" ht="15.5" customHeight="1">
      <c r="AA187" s="182"/>
      <c r="AB187" s="182"/>
      <c r="AC187" s="182"/>
    </row>
    <row r="188" spans="10:31" ht="15.5" customHeight="1">
      <c r="AA188" s="182"/>
      <c r="AB188" s="182"/>
      <c r="AC188" s="182"/>
    </row>
    <row r="189" spans="10:31" ht="15.5" customHeight="1"/>
    <row r="190" spans="10:31" ht="15.5" customHeight="1"/>
    <row r="191" spans="10:31" ht="15.5" customHeight="1"/>
    <row r="192" spans="10:31" ht="15.5" customHeight="1"/>
    <row r="193" ht="15.5" customHeight="1"/>
    <row r="194" ht="15.5" customHeight="1"/>
    <row r="195" ht="15.5" customHeight="1"/>
    <row r="196" ht="15.5" customHeight="1"/>
    <row r="197" ht="15.5" customHeight="1"/>
    <row r="198" ht="15.5" customHeight="1"/>
    <row r="199" ht="15.5" customHeight="1"/>
    <row r="200" ht="15.5" customHeight="1"/>
    <row r="201" ht="15.5" customHeight="1"/>
    <row r="202" ht="15.5" customHeight="1"/>
    <row r="203" ht="15.5" customHeight="1"/>
    <row r="204" ht="15.5" customHeight="1"/>
    <row r="205" ht="15.5" customHeight="1"/>
    <row r="206" ht="15.5" customHeight="1"/>
    <row r="207" ht="15.5" customHeight="1"/>
    <row r="208" ht="15.5" customHeight="1"/>
    <row r="209" spans="27:28" ht="15.5" customHeight="1"/>
    <row r="210" spans="27:28" ht="15.5" customHeight="1"/>
    <row r="211" spans="27:28" ht="15.5" customHeight="1"/>
    <row r="212" spans="27:28" ht="15.5" customHeight="1"/>
    <row r="213" spans="27:28" ht="15.5" customHeight="1"/>
    <row r="214" spans="27:28" ht="15.5" customHeight="1"/>
    <row r="215" spans="27:28" ht="15.5" customHeight="1"/>
    <row r="216" spans="27:28" ht="15.5" customHeight="1"/>
    <row r="217" spans="27:28" ht="15.5" customHeight="1"/>
    <row r="218" spans="27:28" ht="15.5" customHeight="1"/>
    <row r="219" spans="27:28" ht="15.5" customHeight="1"/>
    <row r="220" spans="27:28" ht="15.5" customHeight="1"/>
    <row r="221" spans="27:28" ht="15.5" customHeight="1"/>
    <row r="222" spans="27:28" ht="15.5" customHeight="1"/>
    <row r="223" spans="27:28" ht="15.5" customHeight="1">
      <c r="AA223" s="181"/>
      <c r="AB223" s="181"/>
    </row>
    <row r="224" spans="27:28" ht="15.5" customHeight="1">
      <c r="AA224" s="181"/>
      <c r="AB224" s="181"/>
    </row>
    <row r="225" spans="10:28" ht="15.5" customHeight="1">
      <c r="AA225" s="181"/>
      <c r="AB225" s="181"/>
    </row>
    <row r="226" spans="10:28" ht="15.5" customHeight="1">
      <c r="AA226" s="181"/>
      <c r="AB226" s="181"/>
    </row>
    <row r="227" spans="10:28" ht="15.5" customHeight="1"/>
    <row r="228" spans="10:28" ht="15.5" customHeight="1"/>
    <row r="229" spans="10:28" ht="15.5" customHeight="1">
      <c r="J229" s="181"/>
      <c r="K229" s="181"/>
      <c r="L229" s="181"/>
      <c r="M229" s="181"/>
      <c r="N229" s="181"/>
      <c r="O229" s="181"/>
      <c r="P229" s="181"/>
      <c r="Q229" s="181"/>
      <c r="R229" s="181"/>
      <c r="S229" s="181"/>
      <c r="T229" s="181"/>
      <c r="U229" s="181"/>
      <c r="V229" s="181"/>
      <c r="W229" s="181"/>
      <c r="X229" s="181"/>
      <c r="Y229" s="181"/>
      <c r="Z229" s="181"/>
    </row>
    <row r="230" spans="10:28" ht="15.5" customHeight="1">
      <c r="J230" s="181"/>
      <c r="K230" s="181"/>
      <c r="L230" s="181"/>
      <c r="M230" s="181"/>
      <c r="N230" s="181"/>
      <c r="O230" s="181"/>
      <c r="P230" s="181"/>
      <c r="Q230" s="181"/>
      <c r="R230" s="181"/>
      <c r="S230" s="181"/>
      <c r="T230" s="181"/>
      <c r="U230" s="181"/>
      <c r="V230" s="181"/>
      <c r="W230" s="181"/>
      <c r="X230" s="181"/>
      <c r="Y230" s="181"/>
      <c r="Z230" s="181"/>
    </row>
    <row r="231" spans="10:28" ht="15.5" customHeight="1">
      <c r="J231" s="181"/>
      <c r="K231" s="181"/>
      <c r="L231" s="181"/>
      <c r="M231" s="181"/>
      <c r="N231" s="181"/>
      <c r="O231" s="181"/>
      <c r="P231" s="181"/>
      <c r="Q231" s="181"/>
      <c r="R231" s="181"/>
      <c r="S231" s="181"/>
      <c r="T231" s="181"/>
      <c r="U231" s="181"/>
      <c r="V231" s="181"/>
      <c r="W231" s="181"/>
      <c r="X231" s="181"/>
      <c r="Y231" s="181"/>
      <c r="Z231" s="181"/>
    </row>
    <row r="232" spans="10:28" ht="15.5" customHeight="1">
      <c r="J232" s="181"/>
      <c r="K232" s="181"/>
      <c r="L232" s="181"/>
      <c r="M232" s="181"/>
      <c r="N232" s="181"/>
      <c r="O232" s="181"/>
      <c r="P232" s="181"/>
      <c r="Q232" s="181"/>
      <c r="R232" s="181"/>
      <c r="S232" s="181"/>
      <c r="T232" s="181"/>
      <c r="U232" s="181"/>
      <c r="V232" s="181"/>
      <c r="W232" s="181"/>
      <c r="X232" s="181"/>
      <c r="Y232" s="181"/>
      <c r="Z232" s="181"/>
    </row>
    <row r="233" spans="10:28" ht="15.5" customHeight="1">
      <c r="J233" s="181"/>
      <c r="K233" s="181"/>
      <c r="L233" s="181"/>
      <c r="M233" s="181"/>
      <c r="N233" s="181"/>
      <c r="O233" s="181"/>
      <c r="P233" s="181"/>
      <c r="Q233" s="181"/>
      <c r="R233" s="181"/>
      <c r="S233" s="181"/>
      <c r="T233" s="181"/>
      <c r="U233" s="181"/>
      <c r="V233" s="181"/>
      <c r="W233" s="181"/>
      <c r="X233" s="181"/>
      <c r="Y233" s="181"/>
      <c r="Z233" s="181"/>
    </row>
    <row r="234" spans="10:28" ht="15.5" customHeight="1"/>
    <row r="235" spans="10:28" ht="15.5" customHeight="1"/>
    <row r="236" spans="10:28" ht="15.5" customHeight="1"/>
    <row r="237" spans="10:28" ht="15.5" customHeight="1"/>
    <row r="238" spans="10:28" ht="15.5" customHeight="1"/>
    <row r="239" spans="10:28" ht="15.5" customHeight="1"/>
    <row r="240" spans="10:28" ht="15.5" customHeight="1"/>
    <row r="241" ht="15.5" customHeight="1"/>
    <row r="242" ht="15.5" customHeight="1"/>
    <row r="243" ht="15.5" customHeight="1"/>
    <row r="244" ht="15.5" customHeight="1"/>
    <row r="245" ht="15.5" customHeight="1"/>
    <row r="246" ht="15.5" customHeight="1"/>
    <row r="247" ht="15.5" customHeight="1"/>
    <row r="248" ht="15.5" customHeight="1"/>
    <row r="249" ht="15.5" customHeight="1"/>
    <row r="250" ht="15.5" customHeight="1"/>
    <row r="251" ht="15.5" customHeight="1"/>
    <row r="252" ht="15.5" customHeight="1"/>
    <row r="253" ht="15.5" customHeight="1"/>
    <row r="254" ht="15.5" customHeight="1"/>
    <row r="255" ht="15.5" customHeight="1"/>
    <row r="256" ht="15.5" customHeight="1"/>
    <row r="257" spans="27:29" ht="15.5" customHeight="1"/>
    <row r="258" spans="27:29" ht="15.5" customHeight="1"/>
    <row r="259" spans="27:29" ht="15.5" customHeight="1"/>
    <row r="260" spans="27:29" ht="15.5" customHeight="1"/>
    <row r="261" spans="27:29" ht="15.5" customHeight="1"/>
    <row r="262" spans="27:29" ht="15.5" customHeight="1"/>
    <row r="263" spans="27:29" ht="15.5" customHeight="1"/>
    <row r="264" spans="27:29" ht="15.5" customHeight="1">
      <c r="AA264" s="182"/>
      <c r="AB264" s="182"/>
      <c r="AC264" s="182"/>
    </row>
    <row r="265" spans="27:29" ht="15.5" customHeight="1">
      <c r="AA265" s="182"/>
      <c r="AB265" s="182"/>
      <c r="AC265" s="182"/>
    </row>
    <row r="266" spans="27:29" ht="15.5" customHeight="1">
      <c r="AA266" s="182"/>
      <c r="AB266" s="182"/>
      <c r="AC266" s="182"/>
    </row>
    <row r="267" spans="27:29" ht="15.5" customHeight="1">
      <c r="AA267" s="182"/>
      <c r="AB267" s="182"/>
      <c r="AC267" s="182"/>
    </row>
    <row r="268" spans="27:29" ht="15.5" customHeight="1">
      <c r="AA268" s="182"/>
      <c r="AB268" s="182"/>
      <c r="AC268" s="182"/>
    </row>
    <row r="269" spans="27:29" ht="15.5" customHeight="1"/>
    <row r="270" spans="27:29" ht="15.5" customHeight="1"/>
    <row r="271" spans="27:29" ht="15.5" customHeight="1"/>
    <row r="272" spans="27:29" ht="15.5" customHeight="1"/>
    <row r="273" ht="15.5" customHeight="1"/>
    <row r="274" ht="15.5" customHeight="1"/>
    <row r="275" ht="15.5" customHeight="1"/>
    <row r="276" ht="15.5" customHeight="1"/>
    <row r="277" ht="15.5" customHeight="1"/>
    <row r="278" ht="15.5" customHeight="1"/>
    <row r="279" ht="15.5" customHeight="1"/>
    <row r="280" ht="15.5" customHeight="1"/>
    <row r="281" ht="15.5" customHeight="1"/>
    <row r="282" ht="15.5" customHeight="1"/>
    <row r="283" ht="15.5" customHeight="1"/>
    <row r="284" ht="15.5" customHeight="1"/>
    <row r="285" ht="15.5" customHeight="1"/>
    <row r="286" ht="15.5" customHeight="1"/>
    <row r="287" ht="15.5" customHeight="1"/>
    <row r="288" ht="15.5" customHeight="1"/>
    <row r="289" spans="10:26" ht="15.5" customHeight="1"/>
    <row r="290" spans="10:26" ht="15.5" customHeight="1"/>
    <row r="291" spans="10:26" ht="15.5" customHeight="1"/>
    <row r="292" spans="10:26" ht="15.5" customHeight="1"/>
    <row r="293" spans="10:26" ht="15.5" customHeight="1"/>
    <row r="294" spans="10:26" ht="15.5" customHeight="1"/>
    <row r="295" spans="10:26" ht="15.5" customHeight="1"/>
    <row r="296" spans="10:26" ht="15.5" customHeight="1"/>
    <row r="297" spans="10:26" ht="15.5" customHeight="1"/>
    <row r="298" spans="10:26" ht="15.5" customHeight="1">
      <c r="J298" s="181"/>
      <c r="K298" s="181"/>
      <c r="L298" s="181"/>
      <c r="M298" s="181"/>
      <c r="N298" s="181"/>
      <c r="O298" s="181"/>
      <c r="P298" s="181"/>
      <c r="Q298" s="181"/>
      <c r="R298" s="181"/>
      <c r="S298" s="181"/>
      <c r="T298" s="181"/>
      <c r="U298" s="181"/>
      <c r="V298" s="181"/>
      <c r="W298" s="181"/>
      <c r="X298" s="181"/>
      <c r="Y298" s="181"/>
      <c r="Z298" s="181"/>
    </row>
    <row r="299" spans="10:26" ht="15.5" customHeight="1">
      <c r="J299" s="181"/>
      <c r="K299" s="181"/>
      <c r="L299" s="181"/>
      <c r="M299" s="181"/>
      <c r="N299" s="181"/>
      <c r="O299" s="181"/>
      <c r="P299" s="181"/>
      <c r="Q299" s="181"/>
      <c r="R299" s="181"/>
      <c r="S299" s="181"/>
      <c r="T299" s="181"/>
      <c r="U299" s="181"/>
      <c r="V299" s="181"/>
      <c r="W299" s="181"/>
      <c r="X299" s="181"/>
      <c r="Y299" s="181"/>
      <c r="Z299" s="181"/>
    </row>
    <row r="300" spans="10:26" ht="15.5" customHeight="1">
      <c r="J300" s="181"/>
      <c r="K300" s="181"/>
      <c r="L300" s="181"/>
      <c r="M300" s="181"/>
      <c r="N300" s="181"/>
      <c r="O300" s="181"/>
      <c r="P300" s="181"/>
      <c r="Q300" s="181"/>
      <c r="R300" s="181"/>
      <c r="S300" s="181"/>
      <c r="T300" s="181"/>
      <c r="U300" s="181"/>
      <c r="V300" s="181"/>
      <c r="W300" s="181"/>
      <c r="X300" s="181"/>
      <c r="Y300" s="181"/>
      <c r="Z300" s="181"/>
    </row>
    <row r="301" spans="10:26" ht="15.5" customHeight="1">
      <c r="J301" s="181"/>
      <c r="K301" s="181"/>
      <c r="L301" s="181"/>
      <c r="M301" s="181"/>
      <c r="N301" s="181"/>
      <c r="O301" s="181"/>
      <c r="P301" s="181"/>
      <c r="Q301" s="181"/>
      <c r="R301" s="181"/>
      <c r="S301" s="181"/>
      <c r="T301" s="181"/>
      <c r="U301" s="181"/>
      <c r="V301" s="181"/>
      <c r="W301" s="181"/>
      <c r="X301" s="181"/>
      <c r="Y301" s="181"/>
      <c r="Z301" s="181"/>
    </row>
    <row r="302" spans="10:26" ht="15.5" customHeight="1"/>
    <row r="303" spans="10:26" ht="15.5" customHeight="1"/>
    <row r="304" spans="10:26" ht="15.5" customHeight="1"/>
    <row r="305" spans="27:29" ht="15.5" customHeight="1"/>
    <row r="306" spans="27:29" ht="15.5" customHeight="1"/>
    <row r="307" spans="27:29" ht="15.5" customHeight="1"/>
    <row r="308" spans="27:29" ht="15.5" customHeight="1"/>
    <row r="309" spans="27:29" ht="15.5" customHeight="1"/>
    <row r="310" spans="27:29" ht="15.5" customHeight="1">
      <c r="AA310" s="181"/>
      <c r="AB310" s="181"/>
      <c r="AC310" s="181"/>
    </row>
    <row r="311" spans="27:29" ht="15.5" customHeight="1">
      <c r="AA311" s="181"/>
      <c r="AB311" s="181"/>
      <c r="AC311" s="181"/>
    </row>
    <row r="312" spans="27:29" ht="15.5" customHeight="1">
      <c r="AA312" s="181"/>
      <c r="AB312" s="181"/>
      <c r="AC312" s="181"/>
    </row>
    <row r="313" spans="27:29" ht="15.5" customHeight="1">
      <c r="AA313" s="181"/>
      <c r="AB313" s="181"/>
      <c r="AC313" s="181"/>
    </row>
    <row r="314" spans="27:29" ht="15.5" customHeight="1">
      <c r="AA314" s="181"/>
      <c r="AB314" s="181"/>
      <c r="AC314" s="181"/>
    </row>
    <row r="315" spans="27:29" ht="15.5" customHeight="1">
      <c r="AA315" s="181"/>
      <c r="AB315" s="181"/>
      <c r="AC315" s="181"/>
    </row>
    <row r="316" spans="27:29" ht="15.5" customHeight="1"/>
    <row r="317" spans="27:29" ht="15.5" customHeight="1"/>
    <row r="318" spans="27:29" ht="15.5" customHeight="1"/>
    <row r="319" spans="27:29" ht="15.5" customHeight="1"/>
    <row r="320" spans="27:29" ht="15.5" customHeight="1"/>
    <row r="321" ht="15.5" customHeight="1"/>
    <row r="322" ht="15.5" customHeight="1"/>
    <row r="323" ht="15.5" customHeight="1"/>
    <row r="324" ht="15.5" customHeight="1"/>
    <row r="325" ht="15.5" customHeight="1"/>
    <row r="326" ht="15.5" customHeight="1"/>
    <row r="327" ht="15.5" customHeight="1"/>
    <row r="328" ht="15.5" customHeight="1"/>
    <row r="329" ht="15.5" customHeight="1"/>
    <row r="330" ht="15.5" customHeight="1"/>
    <row r="331" ht="15.5" customHeight="1"/>
    <row r="332" ht="15.5" customHeight="1"/>
    <row r="333" ht="15.5" customHeight="1"/>
    <row r="334" ht="15.5" customHeight="1"/>
    <row r="335" ht="15.5" customHeight="1"/>
    <row r="336" ht="15.5" customHeight="1"/>
    <row r="337" ht="15.5" customHeight="1"/>
    <row r="338" ht="15.5" customHeight="1"/>
    <row r="339" ht="15.5" customHeight="1"/>
    <row r="340" ht="15.5" customHeight="1"/>
    <row r="341" ht="15.5" customHeight="1"/>
    <row r="342" ht="15.5" customHeight="1"/>
    <row r="343" ht="15.5" customHeight="1"/>
    <row r="344" ht="15.5" customHeight="1"/>
    <row r="345" ht="15.5" customHeight="1"/>
    <row r="346" ht="15.5" customHeight="1"/>
    <row r="347" ht="15.5" customHeight="1"/>
    <row r="348" ht="15.5" customHeight="1"/>
    <row r="349" ht="15.5" customHeight="1"/>
    <row r="350" ht="15.5" customHeight="1"/>
    <row r="351" ht="15.5" customHeight="1"/>
    <row r="352" ht="15.5" customHeight="1"/>
    <row r="353" spans="27:29" ht="15.5" customHeight="1"/>
    <row r="354" spans="27:29" ht="15.5" customHeight="1"/>
    <row r="355" spans="27:29" ht="15.5" customHeight="1"/>
    <row r="356" spans="27:29" ht="15.5" customHeight="1"/>
    <row r="357" spans="27:29" ht="15.5" customHeight="1"/>
    <row r="358" spans="27:29" ht="15.5" customHeight="1">
      <c r="AA358" s="181"/>
      <c r="AB358" s="181"/>
      <c r="AC358" s="181"/>
    </row>
    <row r="359" spans="27:29" ht="15.5" customHeight="1">
      <c r="AA359" s="181"/>
      <c r="AB359" s="181"/>
      <c r="AC359" s="181"/>
    </row>
    <row r="360" spans="27:29" ht="15.5" customHeight="1">
      <c r="AA360" s="181"/>
      <c r="AB360" s="181"/>
      <c r="AC360" s="181"/>
    </row>
    <row r="361" spans="27:29" ht="15.5" customHeight="1">
      <c r="AA361" s="181"/>
      <c r="AB361" s="181"/>
      <c r="AC361" s="181"/>
    </row>
    <row r="362" spans="27:29" ht="15.5" customHeight="1">
      <c r="AA362" s="181"/>
      <c r="AB362" s="181"/>
      <c r="AC362" s="181"/>
    </row>
    <row r="363" spans="27:29" ht="15.5" customHeight="1"/>
    <row r="364" spans="27:29" ht="15.5" customHeight="1"/>
    <row r="365" spans="27:29" ht="15.5" customHeight="1"/>
    <row r="366" spans="27:29" ht="15.5" customHeight="1"/>
    <row r="367" spans="27:29" ht="15.5" customHeight="1"/>
    <row r="368" spans="27:29" ht="15.5" customHeight="1"/>
    <row r="369" ht="15.5" customHeight="1"/>
    <row r="370" ht="15.5" customHeight="1"/>
    <row r="371" ht="15.5" customHeight="1"/>
    <row r="372" ht="15.5" customHeight="1"/>
    <row r="373" ht="15.5" customHeight="1"/>
    <row r="374" ht="15.5" customHeight="1"/>
    <row r="375" ht="15.5" customHeight="1"/>
    <row r="376" ht="15.5" customHeight="1"/>
    <row r="377" ht="15.5" customHeight="1"/>
    <row r="378" ht="15.5" customHeight="1"/>
    <row r="379" ht="15.5" customHeight="1"/>
    <row r="380" ht="15.5" customHeight="1"/>
    <row r="381" ht="15.5" customHeight="1"/>
    <row r="382" ht="15.5" customHeight="1"/>
    <row r="383" ht="15.5" customHeight="1"/>
    <row r="384" ht="15.5" customHeight="1"/>
    <row r="385" ht="15.5" customHeight="1"/>
    <row r="386" ht="15.5" customHeight="1"/>
    <row r="387" ht="15.5" customHeight="1"/>
    <row r="388" ht="15.5" customHeight="1"/>
    <row r="389" ht="15.5" customHeight="1"/>
    <row r="390" ht="15.5" customHeight="1"/>
    <row r="391" ht="15.5" customHeight="1"/>
    <row r="392" ht="15.5" customHeight="1"/>
    <row r="393" ht="15.5" customHeight="1"/>
    <row r="394" ht="15.5" customHeight="1"/>
    <row r="395" ht="15.5" customHeight="1"/>
    <row r="396" ht="15.5" customHeight="1"/>
    <row r="397" ht="15.5" customHeight="1"/>
    <row r="398" ht="15.5" customHeight="1"/>
    <row r="399" ht="15.5" customHeight="1"/>
    <row r="400" ht="15.5" customHeight="1"/>
    <row r="401" spans="27:29" ht="15.5" customHeight="1"/>
    <row r="402" spans="27:29" ht="15.5" customHeight="1"/>
    <row r="403" spans="27:29" ht="15.5" customHeight="1"/>
    <row r="404" spans="27:29" ht="15.5" customHeight="1"/>
    <row r="405" spans="27:29" ht="15.5" customHeight="1"/>
    <row r="406" spans="27:29" ht="15.5" customHeight="1"/>
    <row r="407" spans="27:29" ht="15.5" customHeight="1"/>
    <row r="408" spans="27:29" ht="15.5" customHeight="1"/>
    <row r="409" spans="27:29" ht="15.5" customHeight="1"/>
    <row r="410" spans="27:29" ht="15.5" customHeight="1"/>
    <row r="411" spans="27:29" ht="15.5" customHeight="1"/>
    <row r="412" spans="27:29" ht="15.5" customHeight="1"/>
    <row r="413" spans="27:29" ht="15.5" customHeight="1">
      <c r="AA413" s="181"/>
      <c r="AB413" s="181"/>
      <c r="AC413" s="181"/>
    </row>
    <row r="414" spans="27:29" ht="15.5" customHeight="1">
      <c r="AA414" s="181"/>
      <c r="AB414" s="181"/>
      <c r="AC414" s="181"/>
    </row>
    <row r="415" spans="27:29" ht="15.5" customHeight="1">
      <c r="AA415" s="181"/>
      <c r="AB415" s="181"/>
      <c r="AC415" s="181"/>
    </row>
    <row r="416" spans="27:29" ht="15.5" customHeight="1">
      <c r="AA416" s="181"/>
      <c r="AB416" s="181"/>
      <c r="AC416" s="181"/>
    </row>
    <row r="417" spans="27:29" ht="15.5" customHeight="1">
      <c r="AA417" s="181"/>
      <c r="AB417" s="181"/>
      <c r="AC417" s="181"/>
    </row>
    <row r="418" spans="27:29" ht="15.5" customHeight="1">
      <c r="AA418" s="181"/>
      <c r="AB418" s="181"/>
      <c r="AC418" s="181"/>
    </row>
    <row r="419" spans="27:29" ht="15.5" customHeight="1"/>
    <row r="420" spans="27:29" ht="15.5" customHeight="1"/>
    <row r="421" spans="27:29" ht="15.5" customHeight="1"/>
    <row r="422" spans="27:29" ht="15.5" customHeight="1"/>
    <row r="423" spans="27:29" ht="15.5" customHeight="1"/>
    <row r="424" spans="27:29" ht="15.5" customHeight="1"/>
    <row r="425" spans="27:29" ht="15.5" customHeight="1"/>
    <row r="426" spans="27:29" ht="15.5" customHeight="1"/>
    <row r="427" spans="27:29" ht="15.5" customHeight="1"/>
    <row r="428" spans="27:29" ht="15.5" customHeight="1"/>
    <row r="429" spans="27:29" ht="15.5" customHeight="1"/>
    <row r="430" spans="27:29" ht="15.5" customHeight="1"/>
    <row r="431" spans="27:29" ht="15.5" customHeight="1"/>
    <row r="432" spans="27:29" ht="15.5" customHeight="1"/>
    <row r="433" ht="15.5" customHeight="1"/>
    <row r="434" ht="15.5" customHeight="1"/>
    <row r="435" ht="15.5" customHeight="1"/>
    <row r="436" ht="15.5" customHeight="1"/>
    <row r="437" ht="15.5" customHeight="1"/>
    <row r="438" ht="15.5" customHeight="1"/>
    <row r="439" ht="15.5" customHeight="1"/>
    <row r="440" ht="15.5" customHeight="1"/>
    <row r="441" ht="15.5" customHeight="1"/>
    <row r="442" ht="15.5" customHeight="1"/>
    <row r="443" ht="15.5" customHeight="1"/>
    <row r="444" ht="15.5" customHeight="1"/>
    <row r="445" ht="15.5" customHeight="1"/>
    <row r="446" ht="15.5" customHeight="1"/>
    <row r="447" ht="15.5" customHeight="1"/>
    <row r="448" ht="15.5" customHeight="1"/>
    <row r="449" spans="27:29" ht="15.5" customHeight="1"/>
    <row r="450" spans="27:29" ht="15.5" customHeight="1"/>
    <row r="451" spans="27:29" ht="15.5" customHeight="1"/>
    <row r="452" spans="27:29" ht="15.5" customHeight="1"/>
    <row r="453" spans="27:29" ht="15.5" customHeight="1"/>
    <row r="454" spans="27:29" ht="15.5" customHeight="1"/>
    <row r="455" spans="27:29" ht="15.5" customHeight="1"/>
    <row r="456" spans="27:29" ht="15.5" customHeight="1"/>
    <row r="457" spans="27:29" ht="15.5" customHeight="1"/>
    <row r="458" spans="27:29" ht="15.5" customHeight="1"/>
    <row r="459" spans="27:29" ht="15.5" customHeight="1"/>
    <row r="460" spans="27:29" ht="15.5" customHeight="1"/>
    <row r="461" spans="27:29" ht="15.5" customHeight="1"/>
    <row r="462" spans="27:29" ht="15.5" customHeight="1"/>
    <row r="463" spans="27:29" ht="15.5" customHeight="1"/>
    <row r="464" spans="27:29" ht="15.5" customHeight="1">
      <c r="AA464" s="181"/>
      <c r="AB464" s="181"/>
      <c r="AC464" s="181"/>
    </row>
    <row r="465" spans="27:29" ht="15.5" customHeight="1">
      <c r="AA465" s="181"/>
      <c r="AB465" s="181"/>
      <c r="AC465" s="181"/>
    </row>
    <row r="466" spans="27:29" ht="15.5" customHeight="1">
      <c r="AA466" s="181"/>
      <c r="AB466" s="181"/>
      <c r="AC466" s="181"/>
    </row>
    <row r="467" spans="27:29" ht="15.5" customHeight="1">
      <c r="AA467" s="181"/>
      <c r="AB467" s="181"/>
      <c r="AC467" s="181"/>
    </row>
    <row r="468" spans="27:29" ht="15.5" customHeight="1">
      <c r="AA468" s="181"/>
      <c r="AB468" s="181"/>
      <c r="AC468" s="181"/>
    </row>
    <row r="469" spans="27:29" ht="15.5" customHeight="1"/>
    <row r="470" spans="27:29" ht="15.5" customHeight="1"/>
    <row r="471" spans="27:29" ht="15.5" customHeight="1"/>
    <row r="472" spans="27:29" ht="15.5" customHeight="1"/>
    <row r="473" spans="27:29" ht="15.5" customHeight="1"/>
    <row r="474" spans="27:29" ht="15.5" customHeight="1"/>
    <row r="475" spans="27:29" ht="15.5" customHeight="1"/>
    <row r="476" spans="27:29" ht="15.5" customHeight="1"/>
    <row r="477" spans="27:29" ht="15.5" customHeight="1"/>
    <row r="478" spans="27:29" ht="15.5" customHeight="1"/>
    <row r="479" spans="27:29" ht="15.5" customHeight="1"/>
    <row r="480" spans="27:29" ht="15.5" customHeight="1"/>
    <row r="481" ht="15.5" customHeight="1"/>
    <row r="482" ht="15.5" customHeight="1"/>
    <row r="483" ht="15.5" customHeight="1"/>
    <row r="484" ht="15.5" customHeight="1"/>
    <row r="485" ht="15.5" customHeight="1"/>
    <row r="486" ht="15.5" customHeight="1"/>
    <row r="487" ht="15.5" customHeight="1"/>
    <row r="488" ht="15.5" customHeight="1"/>
    <row r="489" ht="15.5" customHeight="1"/>
    <row r="490" ht="15.5" customHeight="1"/>
    <row r="491" ht="15.5" customHeight="1"/>
    <row r="492" ht="15.5" customHeight="1"/>
    <row r="493" ht="15.5" customHeight="1"/>
    <row r="494" ht="15.5" customHeight="1"/>
    <row r="495" ht="15.5" customHeight="1"/>
    <row r="496" ht="15.5" customHeight="1"/>
    <row r="497" ht="15.5" customHeight="1"/>
    <row r="498" ht="15.5" customHeight="1"/>
    <row r="499" ht="15.5" customHeight="1"/>
    <row r="500" ht="15.5" customHeight="1"/>
    <row r="501" ht="15.5" customHeight="1"/>
    <row r="502" ht="15.5" customHeight="1"/>
    <row r="503" ht="15.5" customHeight="1"/>
    <row r="504" ht="15.5" customHeight="1"/>
    <row r="505" ht="15.5" customHeight="1"/>
    <row r="506" ht="15.5" customHeight="1"/>
    <row r="507" ht="15.5" customHeight="1"/>
    <row r="508" ht="15.5" customHeight="1"/>
    <row r="509" ht="15.5" customHeight="1"/>
    <row r="510" ht="15.5" customHeight="1"/>
    <row r="511" ht="15.5" customHeight="1"/>
    <row r="512" ht="15.5" customHeight="1"/>
    <row r="513" ht="15.5" customHeight="1"/>
    <row r="514" ht="15.5" customHeight="1"/>
    <row r="515" ht="15.5" customHeight="1"/>
    <row r="516" ht="15.5" customHeight="1"/>
    <row r="517" ht="15.5" customHeight="1"/>
    <row r="518" ht="15.5" customHeight="1"/>
    <row r="519" ht="15.5" customHeight="1"/>
    <row r="520" ht="15.5" customHeight="1"/>
    <row r="521" ht="15.5" customHeight="1"/>
    <row r="522" ht="15.5" customHeight="1"/>
    <row r="523" ht="15.5" customHeight="1"/>
    <row r="524" ht="15.5" customHeight="1"/>
    <row r="525" ht="15.5" customHeight="1"/>
    <row r="526" ht="15.5" customHeight="1"/>
    <row r="527" ht="15.5" customHeight="1"/>
    <row r="528" ht="15.5" customHeight="1"/>
    <row r="529" spans="27:29" ht="15.5" customHeight="1"/>
    <row r="530" spans="27:29" ht="15.5" customHeight="1"/>
    <row r="531" spans="27:29" ht="15.5" customHeight="1"/>
    <row r="532" spans="27:29" ht="15.5" customHeight="1"/>
    <row r="533" spans="27:29" ht="15.5" customHeight="1">
      <c r="AA533" s="181"/>
      <c r="AB533" s="181"/>
      <c r="AC533" s="181"/>
    </row>
    <row r="534" spans="27:29" ht="15.5" customHeight="1">
      <c r="AA534" s="181"/>
      <c r="AB534" s="181"/>
      <c r="AC534" s="181"/>
    </row>
    <row r="535" spans="27:29" ht="15.5" customHeight="1">
      <c r="AA535" s="181"/>
      <c r="AB535" s="181"/>
      <c r="AC535" s="181"/>
    </row>
    <row r="536" spans="27:29" ht="15.5" customHeight="1">
      <c r="AA536" s="181"/>
      <c r="AB536" s="181"/>
      <c r="AC536" s="181"/>
    </row>
    <row r="537" spans="27:29" ht="15.5" customHeight="1"/>
    <row r="538" spans="27:29" ht="15.5" customHeight="1"/>
    <row r="539" spans="27:29" ht="15.5" customHeight="1"/>
    <row r="540" spans="27:29" ht="15.5" customHeight="1"/>
    <row r="541" spans="27:29" ht="15.5" customHeight="1"/>
    <row r="542" spans="27:29" ht="15.5" customHeight="1"/>
    <row r="543" spans="27:29" ht="15.5" customHeight="1"/>
    <row r="544" spans="27:29" ht="15.5" customHeight="1"/>
    <row r="545" ht="15.5" customHeight="1"/>
    <row r="546" ht="15.5" customHeight="1"/>
    <row r="547" ht="15.5" customHeight="1"/>
    <row r="548" ht="15.5" customHeight="1"/>
    <row r="549" ht="15.5" customHeight="1"/>
    <row r="550" ht="15.5" customHeight="1"/>
    <row r="551" ht="15.5" customHeight="1"/>
    <row r="552" ht="15.5" customHeight="1"/>
    <row r="553" ht="15.5" customHeight="1"/>
    <row r="554" ht="15.5" customHeight="1"/>
    <row r="555" ht="15.5" customHeight="1"/>
    <row r="556" ht="15.5" customHeight="1"/>
    <row r="557" ht="15.5" customHeight="1"/>
    <row r="558" ht="15.5" customHeight="1"/>
    <row r="559" ht="15.5" customHeight="1"/>
    <row r="560" ht="15.5" customHeight="1"/>
    <row r="561" ht="15.5" customHeight="1"/>
    <row r="562" ht="15.5" customHeight="1"/>
    <row r="563" ht="15.5" customHeight="1"/>
    <row r="564" ht="15.5" customHeight="1"/>
    <row r="565" ht="15.5" customHeight="1"/>
    <row r="566" ht="15.5" customHeight="1"/>
    <row r="567" ht="15.5" customHeight="1"/>
    <row r="568" ht="15.5" customHeight="1"/>
    <row r="569" ht="15.5" customHeight="1"/>
    <row r="570" ht="15.5" customHeight="1"/>
    <row r="571" ht="15.5" customHeight="1"/>
    <row r="572" ht="15.5" customHeight="1"/>
    <row r="573" ht="15.5" customHeight="1"/>
    <row r="574" ht="15.5" customHeight="1"/>
    <row r="575" ht="15.5" customHeight="1"/>
    <row r="576" ht="15.5" customHeight="1"/>
    <row r="577" ht="15.5" customHeight="1"/>
    <row r="578" ht="15.5" customHeight="1"/>
    <row r="579" ht="15.5" customHeight="1"/>
    <row r="580" ht="15.5" customHeight="1"/>
    <row r="581" ht="15.5" customHeight="1"/>
    <row r="582" ht="15.5" customHeight="1"/>
    <row r="583" ht="15.5" customHeight="1"/>
    <row r="584" ht="15.5" customHeight="1"/>
    <row r="585" ht="15.5" customHeight="1"/>
    <row r="586" ht="15.5" customHeight="1"/>
    <row r="587" ht="15.5" customHeight="1"/>
    <row r="588" ht="15.5" customHeight="1"/>
    <row r="589" ht="15.5" customHeight="1"/>
    <row r="590" ht="15.5" customHeight="1"/>
    <row r="591" ht="15.5" customHeight="1"/>
    <row r="592" ht="15.5" customHeight="1"/>
    <row r="593" ht="15.5" customHeight="1"/>
    <row r="594" ht="15.5" customHeight="1"/>
    <row r="595" ht="15.5" customHeight="1"/>
    <row r="596" ht="15.5" customHeight="1"/>
    <row r="597" ht="15.5" customHeight="1"/>
    <row r="598" ht="15.5" customHeight="1"/>
    <row r="599" ht="15.5" customHeight="1"/>
    <row r="600" ht="15.5" customHeight="1"/>
    <row r="601" ht="15.5" customHeight="1"/>
    <row r="602" ht="15.5" customHeight="1"/>
    <row r="603" ht="15.5" customHeight="1"/>
    <row r="604" ht="15.5" customHeight="1"/>
    <row r="605" ht="15.5" customHeight="1"/>
    <row r="606" ht="15.5" customHeight="1"/>
    <row r="607" ht="15.5" customHeight="1"/>
    <row r="608" ht="15.5" customHeight="1"/>
    <row r="609" ht="15.5" customHeight="1"/>
    <row r="610" ht="15.5" customHeight="1"/>
    <row r="611" ht="15.5" customHeight="1"/>
    <row r="612" ht="15.5" customHeight="1"/>
    <row r="613" ht="15.5" customHeight="1"/>
    <row r="614" ht="15.5" customHeight="1"/>
    <row r="615" ht="15.5" customHeight="1"/>
    <row r="616" ht="15.5" customHeight="1"/>
    <row r="617" ht="15.5" customHeight="1"/>
    <row r="618" ht="15.5" customHeight="1"/>
    <row r="619" ht="15.5" customHeight="1"/>
    <row r="620" ht="15.5" customHeight="1"/>
    <row r="621" ht="15.5" customHeight="1"/>
    <row r="622" ht="15.5" customHeight="1"/>
    <row r="623" ht="15.5" customHeight="1"/>
    <row r="624" ht="15.5" customHeight="1"/>
    <row r="625" ht="15.5" customHeight="1"/>
    <row r="626" ht="15.5" customHeight="1"/>
    <row r="627" ht="15.5" customHeight="1"/>
    <row r="628" ht="15.5" customHeight="1"/>
    <row r="629" ht="15.5" customHeight="1"/>
    <row r="630" ht="15.5" customHeight="1"/>
    <row r="631" ht="15.5" customHeight="1"/>
    <row r="632" ht="15.5" customHeight="1"/>
    <row r="633" ht="15.5" customHeight="1"/>
    <row r="634" ht="15.5" customHeight="1"/>
    <row r="635" ht="15.5" customHeight="1"/>
    <row r="636" ht="15.5" customHeight="1"/>
    <row r="637" ht="15.5" customHeight="1"/>
    <row r="638" ht="15.5" customHeight="1"/>
    <row r="639" ht="15.5" customHeight="1"/>
    <row r="640" ht="15.5" customHeight="1"/>
    <row r="641" ht="15.5" customHeight="1"/>
    <row r="642" ht="15.5" customHeight="1"/>
    <row r="643" ht="15.5" customHeight="1"/>
    <row r="644" ht="15.5" customHeight="1"/>
    <row r="645" ht="15.5" customHeight="1"/>
    <row r="646" ht="15.5" customHeight="1"/>
    <row r="647" ht="15.5" customHeight="1"/>
    <row r="648" ht="15.5" customHeight="1"/>
    <row r="649" ht="15.5" customHeight="1"/>
    <row r="650" ht="15.5" customHeight="1"/>
    <row r="651" ht="15.5" customHeight="1"/>
    <row r="652" ht="15.5" customHeight="1"/>
    <row r="653" ht="15.5" customHeight="1"/>
    <row r="654" ht="15.5" customHeight="1"/>
    <row r="655" ht="15.5" customHeight="1"/>
    <row r="656" ht="15.5" customHeight="1"/>
    <row r="657" ht="15.5" customHeight="1"/>
    <row r="658" ht="15.5" customHeight="1"/>
    <row r="659" ht="15.5" customHeight="1"/>
    <row r="660" ht="15.5" customHeight="1"/>
    <row r="661" ht="15.5" customHeight="1"/>
    <row r="662" ht="15.5" customHeight="1"/>
    <row r="663" ht="15.5" customHeight="1"/>
    <row r="664" ht="15.5" customHeight="1"/>
    <row r="665" ht="15.5" customHeight="1"/>
  </sheetData>
  <sheetProtection algorithmName="SHA-512" hashValue="n5JRkRfC+pw+Yp89Px1aBAQyWMLviih2L0j4/iK8oHj7Vzw9OIRFR8uPrxvSub2mtc5aDE1P84VQjGvf2PPAdA==" saltValue="B2G9LGU1LuvribiAg3PHfg==" spinCount="100000" sheet="1" objects="1" scenarios="1"/>
  <mergeCells count="146">
    <mergeCell ref="AC23:AD23"/>
    <mergeCell ref="AE23:AF23"/>
    <mergeCell ref="W71:X73"/>
    <mergeCell ref="C71:T71"/>
    <mergeCell ref="U71:V71"/>
    <mergeCell ref="C68:T68"/>
    <mergeCell ref="U69:V69"/>
    <mergeCell ref="C63:T63"/>
    <mergeCell ref="C56:T56"/>
    <mergeCell ref="C57:T57"/>
    <mergeCell ref="C58:T58"/>
    <mergeCell ref="C72:T72"/>
    <mergeCell ref="U72:V72"/>
    <mergeCell ref="C73:T73"/>
    <mergeCell ref="U73:V73"/>
    <mergeCell ref="C69:T69"/>
    <mergeCell ref="C70:T70"/>
    <mergeCell ref="U70:V70"/>
    <mergeCell ref="C64:T64"/>
    <mergeCell ref="C65:T65"/>
    <mergeCell ref="U67:V67"/>
    <mergeCell ref="U68:V68"/>
    <mergeCell ref="U60:V60"/>
    <mergeCell ref="W68:X70"/>
    <mergeCell ref="C30:D30"/>
    <mergeCell ref="C31:D31"/>
    <mergeCell ref="C32:D32"/>
    <mergeCell ref="C33:D33"/>
    <mergeCell ref="J27:K27"/>
    <mergeCell ref="L27:M27"/>
    <mergeCell ref="W55:X55"/>
    <mergeCell ref="U65:V65"/>
    <mergeCell ref="U66:V66"/>
    <mergeCell ref="U61:V61"/>
    <mergeCell ref="U62:V62"/>
    <mergeCell ref="U55:V55"/>
    <mergeCell ref="U63:V63"/>
    <mergeCell ref="U64:V64"/>
    <mergeCell ref="W56:X58"/>
    <mergeCell ref="W59:X61"/>
    <mergeCell ref="W62:X64"/>
    <mergeCell ref="W65:X67"/>
    <mergeCell ref="W1:X1"/>
    <mergeCell ref="Z1:AA1"/>
    <mergeCell ref="Y27:Z27"/>
    <mergeCell ref="K7:L7"/>
    <mergeCell ref="U1:V1"/>
    <mergeCell ref="B24:I26"/>
    <mergeCell ref="C1:D1"/>
    <mergeCell ref="B2:F2"/>
    <mergeCell ref="C3:F3"/>
    <mergeCell ref="B8:F8"/>
    <mergeCell ref="J24:M26"/>
    <mergeCell ref="R19:S19"/>
    <mergeCell ref="U18:V18"/>
    <mergeCell ref="O1:R1"/>
    <mergeCell ref="C27:D27"/>
    <mergeCell ref="E27:F27"/>
    <mergeCell ref="G27:H27"/>
    <mergeCell ref="N27:P27"/>
    <mergeCell ref="Q27:S27"/>
    <mergeCell ref="T27:V27"/>
    <mergeCell ref="AE32:AF33"/>
    <mergeCell ref="AB10:AC11"/>
    <mergeCell ref="AB13:AC14"/>
    <mergeCell ref="AB16:AC17"/>
    <mergeCell ref="AB2:AC2"/>
    <mergeCell ref="AB7:AC8"/>
    <mergeCell ref="AB4:AC5"/>
    <mergeCell ref="AC24:AF26"/>
    <mergeCell ref="AE27:AF27"/>
    <mergeCell ref="AC31:AD31"/>
    <mergeCell ref="AC32:AD32"/>
    <mergeCell ref="AA27:AB27"/>
    <mergeCell ref="N24:AB26"/>
    <mergeCell ref="N28:P28"/>
    <mergeCell ref="Q28:S28"/>
    <mergeCell ref="T28:V28"/>
    <mergeCell ref="W28:X28"/>
    <mergeCell ref="AC27:AD27"/>
    <mergeCell ref="AC28:AD28"/>
    <mergeCell ref="AC29:AD29"/>
    <mergeCell ref="W29:X29"/>
    <mergeCell ref="AC30:AD30"/>
    <mergeCell ref="Y28:Z33"/>
    <mergeCell ref="AA28:AB33"/>
    <mergeCell ref="AC33:AD33"/>
    <mergeCell ref="Q33:S33"/>
    <mergeCell ref="N29:P29"/>
    <mergeCell ref="N30:P30"/>
    <mergeCell ref="N31:P31"/>
    <mergeCell ref="T33:V33"/>
    <mergeCell ref="W27:X27"/>
    <mergeCell ref="C66:T66"/>
    <mergeCell ref="C67:T67"/>
    <mergeCell ref="J28:K28"/>
    <mergeCell ref="J29:K29"/>
    <mergeCell ref="J30:K30"/>
    <mergeCell ref="J31:K31"/>
    <mergeCell ref="N33:P33"/>
    <mergeCell ref="Q29:S29"/>
    <mergeCell ref="Q30:S30"/>
    <mergeCell ref="Q31:S31"/>
    <mergeCell ref="Q32:S32"/>
    <mergeCell ref="N32:P32"/>
    <mergeCell ref="W30:X30"/>
    <mergeCell ref="W31:X31"/>
    <mergeCell ref="W32:X32"/>
    <mergeCell ref="W33:X33"/>
    <mergeCell ref="T29:V29"/>
    <mergeCell ref="B28:B32"/>
    <mergeCell ref="J32:K32"/>
    <mergeCell ref="T32:V32"/>
    <mergeCell ref="J33:K33"/>
    <mergeCell ref="L28:M33"/>
    <mergeCell ref="C59:T59"/>
    <mergeCell ref="C60:T60"/>
    <mergeCell ref="C61:T61"/>
    <mergeCell ref="C62:T62"/>
    <mergeCell ref="T30:V30"/>
    <mergeCell ref="T31:V31"/>
    <mergeCell ref="G28:H28"/>
    <mergeCell ref="G29:H29"/>
    <mergeCell ref="G30:H30"/>
    <mergeCell ref="G31:H31"/>
    <mergeCell ref="G32:H32"/>
    <mergeCell ref="U56:V56"/>
    <mergeCell ref="U57:V57"/>
    <mergeCell ref="U58:V58"/>
    <mergeCell ref="U59:V59"/>
    <mergeCell ref="C55:T55"/>
    <mergeCell ref="G33:H33"/>
    <mergeCell ref="C28:D28"/>
    <mergeCell ref="C29:D29"/>
    <mergeCell ref="B75:M82"/>
    <mergeCell ref="T116:U116"/>
    <mergeCell ref="K122:AC124"/>
    <mergeCell ref="M107:N107"/>
    <mergeCell ref="K105:L105"/>
    <mergeCell ref="J103:K103"/>
    <mergeCell ref="I100:J100"/>
    <mergeCell ref="H97:I97"/>
    <mergeCell ref="F94:G94"/>
    <mergeCell ref="O109:P109"/>
    <mergeCell ref="P111:Q111"/>
    <mergeCell ref="S114:T114"/>
  </mergeCells>
  <conditionalFormatting sqref="F9:F10">
    <cfRule type="containsBlanks" dxfId="192" priority="196">
      <formula>LEN(TRIM(F9))=0</formula>
    </cfRule>
  </conditionalFormatting>
  <conditionalFormatting sqref="E9:E10">
    <cfRule type="cellIs" dxfId="191" priority="194" operator="greaterThan">
      <formula>0</formula>
    </cfRule>
    <cfRule type="cellIs" dxfId="190" priority="195" operator="equal">
      <formula>0</formula>
    </cfRule>
  </conditionalFormatting>
  <conditionalFormatting sqref="F11:F12">
    <cfRule type="containsBlanks" dxfId="189" priority="193">
      <formula>LEN(TRIM(F11))=0</formula>
    </cfRule>
  </conditionalFormatting>
  <conditionalFormatting sqref="E11:E12">
    <cfRule type="cellIs" dxfId="188" priority="191" operator="greaterThan">
      <formula>0</formula>
    </cfRule>
    <cfRule type="cellIs" dxfId="187" priority="192" operator="equal">
      <formula>0</formula>
    </cfRule>
  </conditionalFormatting>
  <conditionalFormatting sqref="F13:F14">
    <cfRule type="containsBlanks" dxfId="186" priority="190">
      <formula>LEN(TRIM(F13))=0</formula>
    </cfRule>
  </conditionalFormatting>
  <conditionalFormatting sqref="E13:E14">
    <cfRule type="cellIs" dxfId="185" priority="188" operator="greaterThan">
      <formula>0</formula>
    </cfRule>
    <cfRule type="cellIs" dxfId="184" priority="189" operator="equal">
      <formula>0</formula>
    </cfRule>
  </conditionalFormatting>
  <conditionalFormatting sqref="F15:F16">
    <cfRule type="containsBlanks" dxfId="183" priority="187">
      <formula>LEN(TRIM(F15))=0</formula>
    </cfRule>
  </conditionalFormatting>
  <conditionalFormatting sqref="E15:E16">
    <cfRule type="cellIs" dxfId="182" priority="185" operator="greaterThan">
      <formula>0</formula>
    </cfRule>
    <cfRule type="cellIs" dxfId="181" priority="186" operator="equal">
      <formula>0</formula>
    </cfRule>
  </conditionalFormatting>
  <conditionalFormatting sqref="F28">
    <cfRule type="expression" dxfId="180" priority="158">
      <formula>$AO$17&lt;6</formula>
    </cfRule>
    <cfRule type="containsBlanks" dxfId="179" priority="183">
      <formula>LEN(TRIM(F28))=0</formula>
    </cfRule>
  </conditionalFormatting>
  <conditionalFormatting sqref="E28">
    <cfRule type="cellIs" dxfId="178" priority="180" operator="greaterThan">
      <formula>0</formula>
    </cfRule>
    <cfRule type="cellIs" dxfId="177" priority="181" operator="equal">
      <formula>0</formula>
    </cfRule>
  </conditionalFormatting>
  <conditionalFormatting sqref="F33">
    <cfRule type="expression" dxfId="176" priority="153">
      <formula>$AO$17&lt;1</formula>
    </cfRule>
    <cfRule type="containsBlanks" dxfId="175" priority="164">
      <formula>LEN(TRIM(F33))=0</formula>
    </cfRule>
  </conditionalFormatting>
  <conditionalFormatting sqref="E33">
    <cfRule type="cellIs" dxfId="174" priority="162" operator="greaterThan">
      <formula>0</formula>
    </cfRule>
    <cfRule type="cellIs" dxfId="173" priority="163" operator="equal">
      <formula>0</formula>
    </cfRule>
  </conditionalFormatting>
  <conditionalFormatting sqref="F29">
    <cfRule type="expression" dxfId="172" priority="157">
      <formula>$AO$17&lt;5</formula>
    </cfRule>
    <cfRule type="containsBlanks" dxfId="171" priority="176">
      <formula>LEN(TRIM(F29))=0</formula>
    </cfRule>
  </conditionalFormatting>
  <conditionalFormatting sqref="E29">
    <cfRule type="cellIs" dxfId="170" priority="174" operator="greaterThan">
      <formula>0</formula>
    </cfRule>
    <cfRule type="cellIs" dxfId="169" priority="175" operator="equal">
      <formula>0</formula>
    </cfRule>
  </conditionalFormatting>
  <conditionalFormatting sqref="F30">
    <cfRule type="expression" dxfId="168" priority="156">
      <formula>$AO$17&lt;4</formula>
    </cfRule>
    <cfRule type="containsBlanks" dxfId="167" priority="173">
      <formula>LEN(TRIM(F30))=0</formula>
    </cfRule>
  </conditionalFormatting>
  <conditionalFormatting sqref="E30">
    <cfRule type="cellIs" dxfId="166" priority="171" operator="greaterThan">
      <formula>0</formula>
    </cfRule>
    <cfRule type="cellIs" dxfId="165" priority="172" operator="equal">
      <formula>0</formula>
    </cfRule>
  </conditionalFormatting>
  <conditionalFormatting sqref="F31">
    <cfRule type="expression" dxfId="164" priority="155">
      <formula>$AO$17&lt;3</formula>
    </cfRule>
    <cfRule type="containsBlanks" dxfId="163" priority="170">
      <formula>LEN(TRIM(F31))=0</formula>
    </cfRule>
  </conditionalFormatting>
  <conditionalFormatting sqref="E31">
    <cfRule type="cellIs" dxfId="162" priority="168" operator="greaterThan">
      <formula>0</formula>
    </cfRule>
    <cfRule type="cellIs" dxfId="161" priority="169" operator="equal">
      <formula>0</formula>
    </cfRule>
  </conditionalFormatting>
  <conditionalFormatting sqref="F32">
    <cfRule type="expression" dxfId="160" priority="154">
      <formula>$AO$17&lt;2</formula>
    </cfRule>
    <cfRule type="containsBlanks" dxfId="159" priority="167">
      <formula>LEN(TRIM(F32))=0</formula>
    </cfRule>
  </conditionalFormatting>
  <conditionalFormatting sqref="E32">
    <cfRule type="cellIs" dxfId="158" priority="165" operator="greaterThan">
      <formula>0</formula>
    </cfRule>
    <cfRule type="cellIs" dxfId="157" priority="166" operator="equal">
      <formula>0</formula>
    </cfRule>
  </conditionalFormatting>
  <conditionalFormatting sqref="B28:B32">
    <cfRule type="expression" dxfId="156" priority="159" stopIfTrue="1">
      <formula>$B$36=0</formula>
    </cfRule>
    <cfRule type="expression" dxfId="155" priority="160" stopIfTrue="1">
      <formula>$B$36&gt;0</formula>
    </cfRule>
    <cfRule type="expression" dxfId="154" priority="161" stopIfTrue="1">
      <formula>$B$36&lt;0</formula>
    </cfRule>
  </conditionalFormatting>
  <conditionalFormatting sqref="G28:H28">
    <cfRule type="expression" dxfId="153" priority="152">
      <formula>$F$28&lt;1</formula>
    </cfRule>
  </conditionalFormatting>
  <conditionalFormatting sqref="I28">
    <cfRule type="expression" dxfId="152" priority="93" stopIfTrue="1">
      <formula>$F$28&lt;1</formula>
    </cfRule>
    <cfRule type="expression" dxfId="151" priority="151" stopIfTrue="1">
      <formula>$AQ$61&lt;$I$28</formula>
    </cfRule>
  </conditionalFormatting>
  <conditionalFormatting sqref="G29:H29">
    <cfRule type="expression" dxfId="150" priority="150">
      <formula>$F$29&lt;1</formula>
    </cfRule>
  </conditionalFormatting>
  <conditionalFormatting sqref="I29">
    <cfRule type="expression" dxfId="149" priority="94" stopIfTrue="1">
      <formula>$F$29&lt;1</formula>
    </cfRule>
    <cfRule type="expression" dxfId="148" priority="149" stopIfTrue="1">
      <formula>$AQ$62&lt;$I$29</formula>
    </cfRule>
  </conditionalFormatting>
  <conditionalFormatting sqref="G30:H30">
    <cfRule type="expression" dxfId="147" priority="148">
      <formula>$F$30&lt;1</formula>
    </cfRule>
  </conditionalFormatting>
  <conditionalFormatting sqref="I30">
    <cfRule type="expression" dxfId="146" priority="95" stopIfTrue="1">
      <formula>$F$30&lt;1</formula>
    </cfRule>
    <cfRule type="expression" dxfId="145" priority="147" stopIfTrue="1">
      <formula>$AQ$63&lt;$I$30</formula>
    </cfRule>
  </conditionalFormatting>
  <conditionalFormatting sqref="G31:H31">
    <cfRule type="expression" dxfId="144" priority="146">
      <formula>$F$31&lt;1</formula>
    </cfRule>
  </conditionalFormatting>
  <conditionalFormatting sqref="I31">
    <cfRule type="expression" dxfId="143" priority="96" stopIfTrue="1">
      <formula>$F$31&lt;1</formula>
    </cfRule>
    <cfRule type="expression" dxfId="142" priority="145" stopIfTrue="1">
      <formula>$AQ$64&lt;$I$31</formula>
    </cfRule>
  </conditionalFormatting>
  <conditionalFormatting sqref="G32:H32">
    <cfRule type="expression" dxfId="141" priority="144">
      <formula>$F$32&lt;1</formula>
    </cfRule>
  </conditionalFormatting>
  <conditionalFormatting sqref="G33:H33">
    <cfRule type="expression" dxfId="140" priority="142">
      <formula>$F$33&lt;1</formula>
    </cfRule>
  </conditionalFormatting>
  <conditionalFormatting sqref="I33">
    <cfRule type="expression" dxfId="139" priority="98">
      <formula>$I$33&gt;$G$33</formula>
    </cfRule>
    <cfRule type="expression" dxfId="138" priority="141">
      <formula>$F$33&lt;1</formula>
    </cfRule>
  </conditionalFormatting>
  <conditionalFormatting sqref="J28:K28">
    <cfRule type="expression" dxfId="137" priority="140">
      <formula>$F$28&lt;1</formula>
    </cfRule>
  </conditionalFormatting>
  <conditionalFormatting sqref="J29:K29">
    <cfRule type="expression" dxfId="136" priority="139">
      <formula>$F$29&lt;1</formula>
    </cfRule>
  </conditionalFormatting>
  <conditionalFormatting sqref="J30:K30">
    <cfRule type="expression" dxfId="135" priority="138">
      <formula>$F$30&lt;1</formula>
    </cfRule>
  </conditionalFormatting>
  <conditionalFormatting sqref="J31:K31">
    <cfRule type="expression" dxfId="134" priority="3">
      <formula>$AM$25&gt;2</formula>
    </cfRule>
    <cfRule type="expression" dxfId="133" priority="137">
      <formula>$F$31&lt;1</formula>
    </cfRule>
  </conditionalFormatting>
  <conditionalFormatting sqref="J32:K32">
    <cfRule type="expression" dxfId="132" priority="4">
      <formula>$AM$25&gt;2</formula>
    </cfRule>
    <cfRule type="expression" dxfId="131" priority="136">
      <formula>$F$32&lt;1</formula>
    </cfRule>
  </conditionalFormatting>
  <conditionalFormatting sqref="J33:K33">
    <cfRule type="expression" dxfId="130" priority="5">
      <formula>$AM$25&gt;2</formula>
    </cfRule>
    <cfRule type="expression" dxfId="129" priority="135">
      <formula>$F$33&lt;1</formula>
    </cfRule>
  </conditionalFormatting>
  <conditionalFormatting sqref="L28:M33">
    <cfRule type="expression" dxfId="128" priority="2">
      <formula>$F$10&lt;1</formula>
    </cfRule>
    <cfRule type="expression" dxfId="127" priority="134" stopIfTrue="1">
      <formula>$AM$25&gt;2</formula>
    </cfRule>
  </conditionalFormatting>
  <conditionalFormatting sqref="N33:P33">
    <cfRule type="expression" dxfId="126" priority="106">
      <formula>$F$33&lt;1</formula>
    </cfRule>
    <cfRule type="expression" dxfId="125" priority="133">
      <formula>$AN$58&gt;1</formula>
    </cfRule>
  </conditionalFormatting>
  <conditionalFormatting sqref="T33:V33">
    <cfRule type="expression" dxfId="124" priority="104">
      <formula>$F$33&lt;1</formula>
    </cfRule>
    <cfRule type="expression" dxfId="123" priority="131">
      <formula>$I$33&lt;140</formula>
    </cfRule>
    <cfRule type="expression" dxfId="122" priority="132">
      <formula>$AN$58&gt;1</formula>
    </cfRule>
  </conditionalFormatting>
  <conditionalFormatting sqref="W33:X33">
    <cfRule type="expression" dxfId="121" priority="103">
      <formula>$F$33&lt;1</formula>
    </cfRule>
    <cfRule type="expression" dxfId="120" priority="129">
      <formula>$I$33&lt;140</formula>
    </cfRule>
    <cfRule type="expression" dxfId="119" priority="130">
      <formula>$AN$58&gt;1</formula>
    </cfRule>
  </conditionalFormatting>
  <conditionalFormatting sqref="N32:P32">
    <cfRule type="expression" dxfId="118" priority="127">
      <formula>$F$32&lt;1</formula>
    </cfRule>
    <cfRule type="expression" dxfId="117" priority="128">
      <formula>$AN$58&gt;1</formula>
    </cfRule>
  </conditionalFormatting>
  <conditionalFormatting sqref="Q32:S32">
    <cfRule type="expression" dxfId="116" priority="125">
      <formula>$AN$58&gt;1</formula>
    </cfRule>
    <cfRule type="expression" dxfId="115" priority="126">
      <formula>$F$32&lt;1</formula>
    </cfRule>
  </conditionalFormatting>
  <conditionalFormatting sqref="T32:V32">
    <cfRule type="cellIs" dxfId="114" priority="122" operator="lessThan">
      <formula>1</formula>
    </cfRule>
    <cfRule type="expression" dxfId="113" priority="123">
      <formula>$F$32&lt;1</formula>
    </cfRule>
    <cfRule type="expression" dxfId="112" priority="124">
      <formula>$AN$58&gt;1</formula>
    </cfRule>
  </conditionalFormatting>
  <conditionalFormatting sqref="W32:X32">
    <cfRule type="cellIs" dxfId="111" priority="119" operator="lessThan">
      <formula>1</formula>
    </cfRule>
    <cfRule type="expression" dxfId="110" priority="120">
      <formula>$F$32&lt;1</formula>
    </cfRule>
    <cfRule type="expression" dxfId="109" priority="121">
      <formula>$AN$58&gt;1</formula>
    </cfRule>
  </conditionalFormatting>
  <conditionalFormatting sqref="N31:P31">
    <cfRule type="expression" dxfId="108" priority="117">
      <formula>$F$31&lt;1</formula>
    </cfRule>
    <cfRule type="expression" dxfId="107" priority="118">
      <formula>$AN$58&gt;1</formula>
    </cfRule>
  </conditionalFormatting>
  <conditionalFormatting sqref="Q33:S33">
    <cfRule type="expression" dxfId="106" priority="105">
      <formula>$F$33&lt;1</formula>
    </cfRule>
    <cfRule type="expression" dxfId="105" priority="115">
      <formula>$F$33&lt;1</formula>
    </cfRule>
    <cfRule type="expression" dxfId="104" priority="116">
      <formula>$AN$58&gt;1</formula>
    </cfRule>
  </conditionalFormatting>
  <conditionalFormatting sqref="Q31:S31">
    <cfRule type="expression" dxfId="103" priority="113">
      <formula>$AN$58&gt;1</formula>
    </cfRule>
    <cfRule type="expression" dxfId="102" priority="114">
      <formula>$F$31&lt;1</formula>
    </cfRule>
  </conditionalFormatting>
  <conditionalFormatting sqref="T31:V31">
    <cfRule type="cellIs" dxfId="101" priority="110" operator="lessThan">
      <formula>1</formula>
    </cfRule>
    <cfRule type="expression" dxfId="100" priority="111">
      <formula>$F$31&lt;1</formula>
    </cfRule>
    <cfRule type="expression" dxfId="99" priority="112">
      <formula>$AN$58&gt;1</formula>
    </cfRule>
  </conditionalFormatting>
  <conditionalFormatting sqref="W31:X31">
    <cfRule type="cellIs" dxfId="98" priority="107" operator="lessThan">
      <formula>1</formula>
    </cfRule>
    <cfRule type="expression" dxfId="97" priority="108">
      <formula>$F$31&lt;1</formula>
    </cfRule>
    <cfRule type="expression" dxfId="96" priority="109">
      <formula>$AN$58&gt;1</formula>
    </cfRule>
  </conditionalFormatting>
  <conditionalFormatting sqref="AC33:AD33">
    <cfRule type="expression" dxfId="95" priority="102">
      <formula>$F$33&lt;1</formula>
    </cfRule>
  </conditionalFormatting>
  <conditionalFormatting sqref="AC32:AD32">
    <cfRule type="expression" dxfId="94" priority="101">
      <formula>$F$32&lt;1</formula>
    </cfRule>
  </conditionalFormatting>
  <conditionalFormatting sqref="AC31:AD31">
    <cfRule type="expression" dxfId="93" priority="99">
      <formula>$F$31&lt;1</formula>
    </cfRule>
  </conditionalFormatting>
  <conditionalFormatting sqref="N30:P30">
    <cfRule type="expression" dxfId="92" priority="91">
      <formula>$F$30&lt;1</formula>
    </cfRule>
    <cfRule type="expression" dxfId="91" priority="92">
      <formula>$AN$58&gt;1</formula>
    </cfRule>
  </conditionalFormatting>
  <conditionalFormatting sqref="Q30:S30">
    <cfRule type="expression" dxfId="90" priority="89">
      <formula>$AN$58&gt;1</formula>
    </cfRule>
    <cfRule type="expression" dxfId="89" priority="90">
      <formula>$F$30&lt;1</formula>
    </cfRule>
  </conditionalFormatting>
  <conditionalFormatting sqref="T30:V30">
    <cfRule type="cellIs" dxfId="88" priority="86" operator="lessThan">
      <formula>1</formula>
    </cfRule>
    <cfRule type="expression" dxfId="87" priority="87">
      <formula>$F$30&lt;1</formula>
    </cfRule>
    <cfRule type="expression" dxfId="86" priority="88">
      <formula>$AN$58&gt;1</formula>
    </cfRule>
  </conditionalFormatting>
  <conditionalFormatting sqref="W30:X30">
    <cfRule type="cellIs" dxfId="85" priority="83" operator="lessThan">
      <formula>1</formula>
    </cfRule>
    <cfRule type="expression" dxfId="84" priority="84">
      <formula>$F$30&lt;1</formula>
    </cfRule>
    <cfRule type="expression" dxfId="83" priority="85">
      <formula>$AN$58&gt;1</formula>
    </cfRule>
  </conditionalFormatting>
  <conditionalFormatting sqref="AC30:AD30">
    <cfRule type="expression" dxfId="82" priority="82">
      <formula>$F$30&lt;1</formula>
    </cfRule>
  </conditionalFormatting>
  <conditionalFormatting sqref="N29:P29">
    <cfRule type="expression" dxfId="81" priority="80">
      <formula>$F$29&lt;1</formula>
    </cfRule>
    <cfRule type="expression" dxfId="80" priority="81">
      <formula>$AN$58&gt;1</formula>
    </cfRule>
  </conditionalFormatting>
  <conditionalFormatting sqref="Q29:S29">
    <cfRule type="expression" dxfId="79" priority="78">
      <formula>$AN$58&gt;1</formula>
    </cfRule>
    <cfRule type="expression" dxfId="78" priority="79">
      <formula>$F$29&lt;1</formula>
    </cfRule>
  </conditionalFormatting>
  <conditionalFormatting sqref="T29:V29">
    <cfRule type="cellIs" dxfId="77" priority="75" operator="lessThan">
      <formula>1</formula>
    </cfRule>
    <cfRule type="expression" dxfId="76" priority="76">
      <formula>$F$29&lt;1</formula>
    </cfRule>
    <cfRule type="expression" dxfId="75" priority="77">
      <formula>$AN$58&gt;1</formula>
    </cfRule>
  </conditionalFormatting>
  <conditionalFormatting sqref="W29:X29">
    <cfRule type="cellIs" dxfId="74" priority="72" operator="lessThan">
      <formula>1</formula>
    </cfRule>
    <cfRule type="expression" dxfId="73" priority="73">
      <formula>$F$29&lt;1</formula>
    </cfRule>
    <cfRule type="expression" dxfId="72" priority="74">
      <formula>$AN$58&gt;1</formula>
    </cfRule>
  </conditionalFormatting>
  <conditionalFormatting sqref="AC29:AD29">
    <cfRule type="expression" dxfId="71" priority="71">
      <formula>$F$29&lt;1</formula>
    </cfRule>
  </conditionalFormatting>
  <conditionalFormatting sqref="N28:P28">
    <cfRule type="expression" dxfId="70" priority="69">
      <formula>$F$28&lt;1</formula>
    </cfRule>
    <cfRule type="expression" dxfId="69" priority="70">
      <formula>$AN$58&gt;1</formula>
    </cfRule>
  </conditionalFormatting>
  <conditionalFormatting sqref="Q28:S28">
    <cfRule type="expression" dxfId="68" priority="67">
      <formula>$AN$58&gt;1</formula>
    </cfRule>
    <cfRule type="expression" dxfId="67" priority="68">
      <formula>$F$28&lt;1</formula>
    </cfRule>
  </conditionalFormatting>
  <conditionalFormatting sqref="T28:V28">
    <cfRule type="cellIs" dxfId="66" priority="64" operator="lessThan">
      <formula>1</formula>
    </cfRule>
    <cfRule type="expression" dxfId="65" priority="65">
      <formula>$F$28&lt;1</formula>
    </cfRule>
    <cfRule type="expression" dxfId="64" priority="66">
      <formula>$AN$58&gt;1</formula>
    </cfRule>
  </conditionalFormatting>
  <conditionalFormatting sqref="W28:X28">
    <cfRule type="cellIs" dxfId="63" priority="61" operator="lessThan">
      <formula>1</formula>
    </cfRule>
    <cfRule type="expression" dxfId="62" priority="62">
      <formula>$F$28&lt;1</formula>
    </cfRule>
    <cfRule type="expression" dxfId="61" priority="63">
      <formula>$AN$58&gt;1</formula>
    </cfRule>
  </conditionalFormatting>
  <conditionalFormatting sqref="AC28:AD28">
    <cfRule type="expression" dxfId="60" priority="60">
      <formula>$F$28&lt;1</formula>
    </cfRule>
  </conditionalFormatting>
  <conditionalFormatting sqref="Y28:AB33">
    <cfRule type="expression" dxfId="59" priority="26">
      <formula>$AN$58=0</formula>
    </cfRule>
    <cfRule type="expression" dxfId="58" priority="27">
      <formula>$AN$58&gt;1</formula>
    </cfRule>
  </conditionalFormatting>
  <conditionalFormatting sqref="B56:X58">
    <cfRule type="expression" dxfId="57" priority="25">
      <formula>$F$33&lt;1</formula>
    </cfRule>
  </conditionalFormatting>
  <conditionalFormatting sqref="B59:X61">
    <cfRule type="expression" dxfId="56" priority="24">
      <formula>$F$32&lt;1</formula>
    </cfRule>
  </conditionalFormatting>
  <conditionalFormatting sqref="B62:X64">
    <cfRule type="expression" dxfId="55" priority="23">
      <formula>$F$31&lt;1</formula>
    </cfRule>
  </conditionalFormatting>
  <conditionalFormatting sqref="B65:X67">
    <cfRule type="expression" dxfId="54" priority="22">
      <formula>$F$30&lt;1</formula>
    </cfRule>
  </conditionalFormatting>
  <conditionalFormatting sqref="B68:X70">
    <cfRule type="expression" dxfId="53" priority="21">
      <formula>$F$29&lt;1</formula>
    </cfRule>
  </conditionalFormatting>
  <conditionalFormatting sqref="B71:X73">
    <cfRule type="expression" dxfId="52" priority="20">
      <formula>$F$28&lt;1</formula>
    </cfRule>
  </conditionalFormatting>
  <conditionalFormatting sqref="T116:U116">
    <cfRule type="expression" dxfId="51" priority="19">
      <formula>$F$33&lt;1</formula>
    </cfRule>
  </conditionalFormatting>
  <conditionalFormatting sqref="S114:T114">
    <cfRule type="expression" dxfId="50" priority="18">
      <formula>$F$33&lt;1</formula>
    </cfRule>
  </conditionalFormatting>
  <conditionalFormatting sqref="P111:Q111">
    <cfRule type="expression" dxfId="49" priority="17">
      <formula>$F$33&lt;1</formula>
    </cfRule>
  </conditionalFormatting>
  <conditionalFormatting sqref="O109:P109">
    <cfRule type="expression" dxfId="48" priority="16">
      <formula>$F$33&lt;1</formula>
    </cfRule>
  </conditionalFormatting>
  <conditionalFormatting sqref="M107:N107">
    <cfRule type="expression" dxfId="47" priority="15">
      <formula>$F$33&lt;1</formula>
    </cfRule>
  </conditionalFormatting>
  <conditionalFormatting sqref="K105:L105">
    <cfRule type="expression" dxfId="46" priority="14">
      <formula>$F$32&lt;1</formula>
    </cfRule>
  </conditionalFormatting>
  <conditionalFormatting sqref="J103:K103">
    <cfRule type="expression" dxfId="45" priority="13">
      <formula>$F$31&lt;1</formula>
    </cfRule>
  </conditionalFormatting>
  <conditionalFormatting sqref="I100:J100">
    <cfRule type="expression" dxfId="44" priority="12">
      <formula>$F$30&lt;1</formula>
    </cfRule>
  </conditionalFormatting>
  <conditionalFormatting sqref="H97:I97">
    <cfRule type="expression" dxfId="43" priority="11">
      <formula>$F$29&lt;1</formula>
    </cfRule>
  </conditionalFormatting>
  <conditionalFormatting sqref="F94:G94">
    <cfRule type="expression" dxfId="42" priority="10">
      <formula>$F$28&lt;1</formula>
    </cfRule>
  </conditionalFormatting>
  <conditionalFormatting sqref="H7">
    <cfRule type="expression" dxfId="41" priority="9">
      <formula>$F$9&lt;1</formula>
    </cfRule>
  </conditionalFormatting>
  <conditionalFormatting sqref="I32">
    <cfRule type="expression" dxfId="40" priority="6" stopIfTrue="1">
      <formula>$F$32&lt;1</formula>
    </cfRule>
    <cfRule type="expression" dxfId="39" priority="7" stopIfTrue="1">
      <formula>$AQ$65&lt;$I$32</formula>
    </cfRule>
  </conditionalFormatting>
  <conditionalFormatting sqref="AE28:AF31">
    <cfRule type="expression" dxfId="38" priority="1">
      <formula>$AO$6=1</formula>
    </cfRule>
  </conditionalFormatting>
  <dataValidations count="7">
    <dataValidation type="list" allowBlank="1" showInputMessage="1" showErrorMessage="1" sqref="AC27:AD27" xr:uid="{588CF00A-ED9A-4F03-B3BC-710A1A2BBFB5}">
      <formula1>$BA$43:$BA$44</formula1>
    </dataValidation>
    <dataValidation type="list" allowBlank="1" showInputMessage="1" showErrorMessage="1" sqref="I28" xr:uid="{F0ECFBD2-36C1-461B-A7BD-EF6CEEB9C8F7}">
      <formula1>$AW$61:$AW$65</formula1>
    </dataValidation>
    <dataValidation type="list" allowBlank="1" showInputMessage="1" showErrorMessage="1" sqref="I29" xr:uid="{68FA4476-1667-47FC-BA2B-8D6B4B353EC9}">
      <formula1>$AV$61:$AV$65</formula1>
    </dataValidation>
    <dataValidation type="list" allowBlank="1" showInputMessage="1" showErrorMessage="1" sqref="I30" xr:uid="{612F4311-80A5-4A5D-8306-5C93C48496A6}">
      <formula1>$AU$61:$AU$65</formula1>
    </dataValidation>
    <dataValidation type="list" allowBlank="1" showInputMessage="1" showErrorMessage="1" sqref="I31" xr:uid="{C1D1BE12-CFE2-49E5-9E21-5E6F9D645152}">
      <formula1>$AT$61:$AT$65</formula1>
    </dataValidation>
    <dataValidation type="list" allowBlank="1" showInputMessage="1" showErrorMessage="1" sqref="I32" xr:uid="{C7C9735F-F29C-47FA-9626-C0D07DEC188C}">
      <formula1>$AS$61:$AS$65</formula1>
    </dataValidation>
    <dataValidation type="list" allowBlank="1" showInputMessage="1" showErrorMessage="1" sqref="I33" xr:uid="{6FCFC714-31CF-4FF6-80F5-9E60AEF1AAF3}">
      <formula1>$AR$61:$AR$65</formula1>
    </dataValidation>
  </dataValidations>
  <pageMargins left="0.7" right="0.7" top="0.75" bottom="0.75" header="0.3" footer="0.3"/>
  <pageSetup paperSize="9" orientation="portrait" r:id="rId1"/>
  <ignoredErrors>
    <ignoredError sqref="H7 G28:H30 Q31:Q33 T33 W33 N28:N33 Q28:Q30 T28:T30 W28:W30 AF30:AF31 B56:B73 C56 AC28:AC32 G33:H33 G31:H32 AC33 I100 J103 K105 S114 H97 F94" evalError="1"/>
    <ignoredError sqref="C59 C62 C65 C68 C71" evalError="1" formula="1"/>
  </ignoredError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6385" r:id="rId4" name="Drop Down 1">
              <controlPr locked="0" defaultSize="0" autoLine="0" autoPict="0">
                <anchor moveWithCells="1">
                  <from>
                    <xdr:col>1</xdr:col>
                    <xdr:colOff>2495550</xdr:colOff>
                    <xdr:row>1</xdr:row>
                    <xdr:rowOff>215900</xdr:rowOff>
                  </from>
                  <to>
                    <xdr:col>5</xdr:col>
                    <xdr:colOff>1022350</xdr:colOff>
                    <xdr:row>3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8" r:id="rId5" name="Drop Down 4">
              <controlPr locked="0" defaultSize="0" autoLine="0" autoPict="0">
                <anchor moveWithCells="1">
                  <from>
                    <xdr:col>1</xdr:col>
                    <xdr:colOff>2489200</xdr:colOff>
                    <xdr:row>3</xdr:row>
                    <xdr:rowOff>0</xdr:rowOff>
                  </from>
                  <to>
                    <xdr:col>5</xdr:col>
                    <xdr:colOff>996950</xdr:colOff>
                    <xdr:row>4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9" r:id="rId6" name="Drop Down 5">
              <controlPr locked="0" defaultSize="0" autoLine="0" autoPict="0">
                <anchor moveWithCells="1">
                  <from>
                    <xdr:col>1</xdr:col>
                    <xdr:colOff>2489200</xdr:colOff>
                    <xdr:row>4</xdr:row>
                    <xdr:rowOff>0</xdr:rowOff>
                  </from>
                  <to>
                    <xdr:col>5</xdr:col>
                    <xdr:colOff>996950</xdr:colOff>
                    <xdr:row>5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90" r:id="rId7" name="Drop Down 6">
              <controlPr locked="0" defaultSize="0" autoLine="0" autoPict="0">
                <anchor moveWithCells="1">
                  <from>
                    <xdr:col>1</xdr:col>
                    <xdr:colOff>2489200</xdr:colOff>
                    <xdr:row>5</xdr:row>
                    <xdr:rowOff>0</xdr:rowOff>
                  </from>
                  <to>
                    <xdr:col>5</xdr:col>
                    <xdr:colOff>996950</xdr:colOff>
                    <xdr:row>6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91" r:id="rId8" name="Drop Down 7">
              <controlPr locked="0" defaultSize="0" autoLine="0" autoPict="0">
                <anchor moveWithCells="1">
                  <from>
                    <xdr:col>1</xdr:col>
                    <xdr:colOff>2489200</xdr:colOff>
                    <xdr:row>6</xdr:row>
                    <xdr:rowOff>0</xdr:rowOff>
                  </from>
                  <to>
                    <xdr:col>5</xdr:col>
                    <xdr:colOff>996950</xdr:colOff>
                    <xdr:row>7</xdr:row>
                    <xdr:rowOff>12700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8C0487-800A-42DE-9AA2-8BBDDE9422E5}">
  <sheetPr codeName="Лист11">
    <tabColor rgb="FF92D050"/>
  </sheetPr>
  <dimension ref="A1:AW47"/>
  <sheetViews>
    <sheetView showRowColHeaders="0" zoomScale="70" zoomScaleNormal="70" zoomScaleSheetLayoutView="70" workbookViewId="0">
      <selection activeCell="AH1" sqref="AH1:AY1048576"/>
    </sheetView>
  </sheetViews>
  <sheetFormatPr defaultColWidth="9.1796875" defaultRowHeight="14.5"/>
  <cols>
    <col min="1" max="1" width="1.1796875" style="1" customWidth="1"/>
    <col min="2" max="2" width="35.81640625" style="1" customWidth="1"/>
    <col min="3" max="3" width="14" style="1" customWidth="1"/>
    <col min="4" max="4" width="9.1796875" style="1"/>
    <col min="5" max="5" width="1.1796875" style="1" customWidth="1"/>
    <col min="6" max="6" width="14.81640625" style="1" customWidth="1"/>
    <col min="7" max="7" width="9.1796875" style="1"/>
    <col min="8" max="19" width="5.1796875" style="1" customWidth="1"/>
    <col min="20" max="20" width="9.453125" style="1" customWidth="1"/>
    <col min="21" max="21" width="12.54296875" style="1" customWidth="1"/>
    <col min="22" max="22" width="12.1796875" style="1" customWidth="1"/>
    <col min="23" max="23" width="12.08984375" style="1" customWidth="1"/>
    <col min="24" max="24" width="9.90625" style="1" customWidth="1"/>
    <col min="25" max="25" width="12.81640625" style="1" customWidth="1"/>
    <col min="26" max="26" width="11.26953125" style="1" customWidth="1"/>
    <col min="27" max="27" width="8.54296875" style="1" customWidth="1"/>
    <col min="28" max="33" width="5.1796875" style="1" customWidth="1"/>
    <col min="34" max="36" width="5.1796875" style="1" hidden="1" customWidth="1"/>
    <col min="37" max="37" width="20.6328125" style="77" hidden="1" customWidth="1"/>
    <col min="38" max="38" width="9.36328125" style="77" hidden="1" customWidth="1"/>
    <col min="39" max="39" width="27.1796875" style="77" hidden="1" customWidth="1"/>
    <col min="40" max="43" width="9.1796875" style="77" hidden="1" customWidth="1"/>
    <col min="44" max="47" width="9.1796875" style="1" hidden="1" customWidth="1"/>
    <col min="48" max="51" width="0" style="1" hidden="1" customWidth="1"/>
    <col min="52" max="16384" width="9.1796875" style="1"/>
  </cols>
  <sheetData>
    <row r="1" spans="1:49" s="38" customFormat="1" ht="69" customHeight="1" thickBot="1">
      <c r="A1" s="1"/>
      <c r="B1" s="25"/>
      <c r="C1" s="378"/>
      <c r="D1" s="378"/>
      <c r="J1" s="38" t="str">
        <f>IF(C13=0,"LT",C13)</f>
        <v>LT</v>
      </c>
      <c r="V1" s="520" t="s">
        <v>8</v>
      </c>
      <c r="W1" s="520"/>
      <c r="X1" s="520"/>
      <c r="Y1" s="520" t="s">
        <v>1804</v>
      </c>
      <c r="Z1" s="520"/>
      <c r="AA1" s="520"/>
      <c r="AK1" s="77"/>
      <c r="AL1" s="77"/>
      <c r="AM1" s="77"/>
      <c r="AN1" s="77"/>
      <c r="AO1" s="77"/>
      <c r="AP1" s="77"/>
      <c r="AQ1" s="77"/>
    </row>
    <row r="2" spans="1:49" ht="17.149999999999999" customHeight="1">
      <c r="B2" s="528" t="s">
        <v>1882</v>
      </c>
      <c r="C2" s="529"/>
      <c r="D2" s="529"/>
      <c r="E2" s="529"/>
      <c r="F2" s="530"/>
      <c r="J2" s="69"/>
      <c r="T2" s="516" t="s">
        <v>1927</v>
      </c>
      <c r="U2" s="523" t="s">
        <v>3122</v>
      </c>
      <c r="V2" s="525" t="s">
        <v>3123</v>
      </c>
      <c r="W2" s="521" t="s">
        <v>3124</v>
      </c>
      <c r="X2" s="518" t="s">
        <v>34</v>
      </c>
      <c r="Y2" s="525" t="s">
        <v>3125</v>
      </c>
      <c r="Z2" s="514" t="s">
        <v>3126</v>
      </c>
      <c r="AA2" s="518" t="s">
        <v>34</v>
      </c>
      <c r="AH2" s="1">
        <v>24</v>
      </c>
      <c r="AK2" s="33" t="s">
        <v>1812</v>
      </c>
      <c r="AM2" s="33" t="s">
        <v>1825</v>
      </c>
      <c r="AO2" s="77" t="str">
        <f>VLOOKUP(AK19,$AO$3:$AP$9,2,0)</f>
        <v>NL</v>
      </c>
    </row>
    <row r="3" spans="1:49" ht="17.149999999999999" customHeight="1">
      <c r="B3" s="84" t="s">
        <v>1812</v>
      </c>
      <c r="C3" s="531"/>
      <c r="D3" s="384"/>
      <c r="E3" s="384"/>
      <c r="F3" s="532"/>
      <c r="K3" s="69" t="str">
        <f>AO2</f>
        <v>NL</v>
      </c>
      <c r="P3" s="70" t="str">
        <f>IF(D12=0,"RB",D12)</f>
        <v>RB</v>
      </c>
      <c r="T3" s="517"/>
      <c r="U3" s="524"/>
      <c r="V3" s="526"/>
      <c r="W3" s="522"/>
      <c r="X3" s="519"/>
      <c r="Y3" s="526"/>
      <c r="Z3" s="515"/>
      <c r="AA3" s="519"/>
      <c r="AK3" s="33" t="s">
        <v>1884</v>
      </c>
      <c r="AM3" s="33" t="s">
        <v>1827</v>
      </c>
      <c r="AO3" s="33">
        <v>1</v>
      </c>
      <c r="AP3" s="33" t="s">
        <v>1881</v>
      </c>
    </row>
    <row r="4" spans="1:49" ht="17.149999999999999" customHeight="1">
      <c r="B4" s="84" t="s">
        <v>1813</v>
      </c>
      <c r="C4" s="73"/>
      <c r="D4" s="74"/>
      <c r="E4" s="74"/>
      <c r="F4" s="85"/>
      <c r="T4" s="155" t="s">
        <v>1925</v>
      </c>
      <c r="U4" s="156">
        <f>'AVT фасады'!I28</f>
        <v>101</v>
      </c>
      <c r="V4" s="159">
        <f>'AVT фасады'!H$10-AH$2</f>
        <v>-24</v>
      </c>
      <c r="W4" s="161">
        <f>SUM($AS$18)</f>
        <v>0</v>
      </c>
      <c r="X4" s="162">
        <f>IF($U$4&lt;$AH$4,$AI$4,$AI$5)</f>
        <v>16</v>
      </c>
      <c r="Y4" s="159">
        <f>'AVT фасады'!H$10-AH$2</f>
        <v>-24</v>
      </c>
      <c r="Z4" s="4">
        <f>VLOOKUP(U4,$AH$7:$AI$11,2)</f>
        <v>54</v>
      </c>
      <c r="AA4" s="162">
        <v>16</v>
      </c>
      <c r="AH4" s="1">
        <v>78</v>
      </c>
      <c r="AI4" s="1">
        <v>8</v>
      </c>
      <c r="AK4" s="33" t="s">
        <v>1885</v>
      </c>
      <c r="AM4" s="33" t="s">
        <v>1889</v>
      </c>
      <c r="AO4" s="33">
        <v>2</v>
      </c>
      <c r="AP4" s="33">
        <v>270</v>
      </c>
    </row>
    <row r="5" spans="1:49" ht="17.149999999999999" customHeight="1">
      <c r="B5" s="84" t="s">
        <v>1826</v>
      </c>
      <c r="C5" s="73"/>
      <c r="D5" s="74"/>
      <c r="E5" s="74"/>
      <c r="F5" s="85"/>
      <c r="T5" s="155" t="s">
        <v>1924</v>
      </c>
      <c r="U5" s="156">
        <f>'AVT фасады'!I29</f>
        <v>139</v>
      </c>
      <c r="V5" s="159">
        <f>'AVT фасады'!H$10-AH$2</f>
        <v>-24</v>
      </c>
      <c r="W5" s="161">
        <f t="shared" ref="W5:W9" si="0">SUM($AS$18)</f>
        <v>0</v>
      </c>
      <c r="X5" s="162">
        <f t="shared" ref="X5:X9" si="1">IF($U$4&lt;$AH$4,$AI$4,$AI$5)</f>
        <v>16</v>
      </c>
      <c r="Y5" s="159">
        <f>'AVT фасады'!H$10-AH$2</f>
        <v>-24</v>
      </c>
      <c r="Z5" s="4">
        <f t="shared" ref="Z5:Z9" si="2">VLOOKUP(U5,$AH$7:$AI$11,2)</f>
        <v>92</v>
      </c>
      <c r="AA5" s="162">
        <v>16</v>
      </c>
      <c r="AH5" s="1">
        <v>101</v>
      </c>
      <c r="AI5" s="1">
        <v>16</v>
      </c>
      <c r="AK5" s="33" t="s">
        <v>1886</v>
      </c>
      <c r="AM5" s="33" t="s">
        <v>1890</v>
      </c>
      <c r="AO5" s="33">
        <v>3</v>
      </c>
      <c r="AP5" s="33">
        <v>300</v>
      </c>
    </row>
    <row r="6" spans="1:49" ht="17.149999999999999" customHeight="1">
      <c r="B6" s="533"/>
      <c r="C6" s="347"/>
      <c r="D6" s="347"/>
      <c r="E6" s="347"/>
      <c r="F6" s="534"/>
      <c r="T6" s="155" t="s">
        <v>1923</v>
      </c>
      <c r="U6" s="156">
        <f>'AVT фасады'!I30</f>
        <v>187</v>
      </c>
      <c r="V6" s="159">
        <f>'AVT фасады'!H$10-AH$2</f>
        <v>-24</v>
      </c>
      <c r="W6" s="161">
        <f t="shared" si="0"/>
        <v>0</v>
      </c>
      <c r="X6" s="162">
        <f t="shared" si="1"/>
        <v>16</v>
      </c>
      <c r="Y6" s="159">
        <f>'AVT фасады'!H$10-AH$2</f>
        <v>-24</v>
      </c>
      <c r="Z6" s="4">
        <f t="shared" si="2"/>
        <v>140.5</v>
      </c>
      <c r="AA6" s="162">
        <v>16</v>
      </c>
      <c r="AK6" s="33" t="s">
        <v>1887</v>
      </c>
      <c r="AM6" s="46">
        <v>1</v>
      </c>
      <c r="AO6" s="33">
        <v>4</v>
      </c>
      <c r="AP6" s="33">
        <v>350</v>
      </c>
    </row>
    <row r="7" spans="1:49" ht="17.149999999999999" customHeight="1">
      <c r="B7" s="86" t="s">
        <v>1801</v>
      </c>
      <c r="C7" s="3"/>
      <c r="D7" s="3"/>
      <c r="E7" s="5">
        <f>F7</f>
        <v>0</v>
      </c>
      <c r="F7" s="87"/>
      <c r="T7" s="155" t="s">
        <v>1922</v>
      </c>
      <c r="U7" s="156">
        <f>'AVT фасады'!I31</f>
        <v>101</v>
      </c>
      <c r="V7" s="159">
        <f>'AVT фасады'!H$10-AH$2</f>
        <v>-24</v>
      </c>
      <c r="W7" s="161">
        <f t="shared" si="0"/>
        <v>0</v>
      </c>
      <c r="X7" s="162">
        <f t="shared" si="1"/>
        <v>16</v>
      </c>
      <c r="Y7" s="159">
        <f>'AVT фасады'!H$10-AH$2</f>
        <v>-24</v>
      </c>
      <c r="Z7" s="4">
        <f t="shared" si="2"/>
        <v>54</v>
      </c>
      <c r="AA7" s="162">
        <v>16</v>
      </c>
      <c r="AH7" s="163">
        <v>77</v>
      </c>
      <c r="AI7" s="163">
        <v>46</v>
      </c>
      <c r="AK7" s="75" t="s">
        <v>1895</v>
      </c>
      <c r="AO7" s="33">
        <v>5</v>
      </c>
      <c r="AP7" s="33">
        <v>400</v>
      </c>
    </row>
    <row r="8" spans="1:49" ht="17.149999999999999" customHeight="1">
      <c r="B8" s="86" t="s">
        <v>1891</v>
      </c>
      <c r="C8" s="3"/>
      <c r="D8" s="3"/>
      <c r="E8" s="5">
        <f>F8</f>
        <v>0</v>
      </c>
      <c r="F8" s="87"/>
      <c r="T8" s="155" t="s">
        <v>1921</v>
      </c>
      <c r="U8" s="156">
        <f>'AVT фасады'!I32</f>
        <v>139</v>
      </c>
      <c r="V8" s="159">
        <f>'AVT фасады'!H$10-AH$2</f>
        <v>-24</v>
      </c>
      <c r="W8" s="161">
        <f t="shared" si="0"/>
        <v>0</v>
      </c>
      <c r="X8" s="162">
        <f t="shared" si="1"/>
        <v>16</v>
      </c>
      <c r="Y8" s="159">
        <f>'AVT фасады'!H$10-AH$2</f>
        <v>-24</v>
      </c>
      <c r="Z8" s="4">
        <f t="shared" si="2"/>
        <v>92</v>
      </c>
      <c r="AA8" s="162">
        <v>16</v>
      </c>
      <c r="AH8" s="163">
        <v>101</v>
      </c>
      <c r="AI8" s="163">
        <v>54</v>
      </c>
      <c r="AK8" s="33" t="s">
        <v>1888</v>
      </c>
      <c r="AO8" s="33">
        <v>6</v>
      </c>
      <c r="AP8" s="33">
        <v>450</v>
      </c>
    </row>
    <row r="9" spans="1:49" ht="17.149999999999999" customHeight="1" thickBot="1">
      <c r="B9" s="533"/>
      <c r="C9" s="347"/>
      <c r="D9" s="347"/>
      <c r="E9" s="347"/>
      <c r="F9" s="534"/>
      <c r="S9" s="70" t="str">
        <f>IF(C12=0,"D",C12)</f>
        <v>D</v>
      </c>
      <c r="T9" s="157" t="s">
        <v>1920</v>
      </c>
      <c r="U9" s="158">
        <f>'AVT фасады'!I33</f>
        <v>187</v>
      </c>
      <c r="V9" s="160">
        <f>'AVT фасады'!H$10-AH$2</f>
        <v>-24</v>
      </c>
      <c r="W9" s="164">
        <f t="shared" si="0"/>
        <v>0</v>
      </c>
      <c r="X9" s="165">
        <f t="shared" si="1"/>
        <v>16</v>
      </c>
      <c r="Y9" s="160">
        <f>'AVT фасады'!H$10-AH$2</f>
        <v>-24</v>
      </c>
      <c r="Z9" s="166">
        <f t="shared" si="2"/>
        <v>140.5</v>
      </c>
      <c r="AA9" s="165">
        <v>16</v>
      </c>
      <c r="AB9" s="70"/>
      <c r="AC9" s="70"/>
      <c r="AD9" s="70"/>
      <c r="AE9" s="70"/>
      <c r="AF9" s="70"/>
      <c r="AG9" s="70"/>
      <c r="AH9" s="69">
        <v>139</v>
      </c>
      <c r="AI9" s="69">
        <v>92</v>
      </c>
      <c r="AJ9" s="70"/>
      <c r="AK9" s="46">
        <v>1</v>
      </c>
      <c r="AM9" s="78" t="s">
        <v>1892</v>
      </c>
      <c r="AO9" s="33">
        <v>7</v>
      </c>
      <c r="AP9" s="33">
        <v>500</v>
      </c>
    </row>
    <row r="10" spans="1:49" ht="17.149999999999999" customHeight="1">
      <c r="B10" s="88" t="s">
        <v>1824</v>
      </c>
      <c r="C10" s="72" t="s">
        <v>25</v>
      </c>
      <c r="D10" s="348" t="s">
        <v>4</v>
      </c>
      <c r="E10" s="348"/>
      <c r="F10" s="527"/>
      <c r="AH10" s="163">
        <v>187</v>
      </c>
      <c r="AI10" s="163">
        <v>140.5</v>
      </c>
      <c r="AM10" s="33">
        <v>1</v>
      </c>
      <c r="AN10" s="79">
        <v>0</v>
      </c>
      <c r="AO10" s="33">
        <v>8</v>
      </c>
      <c r="AP10" s="33">
        <v>550</v>
      </c>
      <c r="AU10" s="1" t="s">
        <v>4700</v>
      </c>
    </row>
    <row r="11" spans="1:49" ht="17.149999999999999" customHeight="1">
      <c r="B11" s="84" t="s">
        <v>8</v>
      </c>
      <c r="C11" s="13">
        <f>SUM(AU29)</f>
        <v>0</v>
      </c>
      <c r="D11" s="350">
        <f>SUM(AO20)</f>
        <v>0</v>
      </c>
      <c r="E11" s="350"/>
      <c r="F11" s="512"/>
      <c r="AH11" s="163">
        <v>251</v>
      </c>
      <c r="AI11" s="163">
        <v>204.5</v>
      </c>
      <c r="AK11" s="33" t="s">
        <v>1813</v>
      </c>
      <c r="AM11" s="33">
        <v>2</v>
      </c>
      <c r="AN11" s="33">
        <v>270</v>
      </c>
      <c r="AU11" s="33">
        <v>1</v>
      </c>
      <c r="AV11" s="79">
        <v>0</v>
      </c>
      <c r="AW11" s="33">
        <v>8</v>
      </c>
    </row>
    <row r="12" spans="1:49" ht="17.149999999999999" customHeight="1">
      <c r="B12" s="84" t="s">
        <v>1804</v>
      </c>
      <c r="C12" s="13">
        <f>SUM(AN29)</f>
        <v>0</v>
      </c>
      <c r="D12" s="350">
        <f>SUM(AO20)</f>
        <v>0</v>
      </c>
      <c r="E12" s="350"/>
      <c r="F12" s="512"/>
      <c r="AK12" s="33" t="s">
        <v>1883</v>
      </c>
      <c r="AM12" s="33">
        <v>3</v>
      </c>
      <c r="AN12" s="33">
        <v>300</v>
      </c>
      <c r="AU12" s="33">
        <v>2</v>
      </c>
      <c r="AV12" s="33">
        <v>270</v>
      </c>
      <c r="AW12" s="77"/>
    </row>
    <row r="13" spans="1:49" ht="17.149999999999999" customHeight="1" thickBot="1">
      <c r="B13" s="89" t="s">
        <v>1829</v>
      </c>
      <c r="C13" s="541">
        <f>SUM(AK41)</f>
        <v>0</v>
      </c>
      <c r="D13" s="542"/>
      <c r="E13" s="542"/>
      <c r="F13" s="543"/>
      <c r="AK13" s="33" t="s">
        <v>1778</v>
      </c>
      <c r="AM13" s="33">
        <v>4</v>
      </c>
      <c r="AN13" s="33">
        <v>350</v>
      </c>
      <c r="AU13" s="33">
        <v>3</v>
      </c>
      <c r="AV13" s="33">
        <v>300</v>
      </c>
      <c r="AW13" s="77"/>
    </row>
    <row r="14" spans="1:49" ht="15" thickBot="1">
      <c r="AK14" s="33" t="s">
        <v>1779</v>
      </c>
      <c r="AM14" s="33">
        <v>5</v>
      </c>
      <c r="AN14" s="33">
        <v>400</v>
      </c>
      <c r="AU14" s="33">
        <v>4</v>
      </c>
      <c r="AV14" s="33">
        <v>350</v>
      </c>
      <c r="AW14" s="77"/>
    </row>
    <row r="15" spans="1:49" ht="18.5">
      <c r="B15" s="544" t="s">
        <v>1896</v>
      </c>
      <c r="C15" s="545"/>
      <c r="D15" s="545"/>
      <c r="E15" s="545"/>
      <c r="F15" s="546"/>
      <c r="AK15" s="33" t="s">
        <v>1780</v>
      </c>
      <c r="AM15" s="33">
        <v>6</v>
      </c>
      <c r="AN15" s="33">
        <v>450</v>
      </c>
      <c r="AU15" s="33">
        <v>5</v>
      </c>
      <c r="AV15" s="33">
        <v>400</v>
      </c>
      <c r="AW15" s="77"/>
    </row>
    <row r="16" spans="1:49" ht="22.5" customHeight="1">
      <c r="B16" s="81"/>
      <c r="C16" s="3"/>
      <c r="D16" s="3"/>
      <c r="E16" s="3"/>
      <c r="F16" s="82"/>
      <c r="J16" s="65" t="str">
        <f>IF(D11=0,"BB",D11)</f>
        <v>BB</v>
      </c>
      <c r="O16" s="68" t="str">
        <f>IF(C11=0,"BL",C11)</f>
        <v>BL</v>
      </c>
      <c r="AK16" s="33" t="s">
        <v>1781</v>
      </c>
      <c r="AM16" s="33">
        <v>7</v>
      </c>
      <c r="AN16" s="33">
        <v>500</v>
      </c>
      <c r="AU16" s="33">
        <v>6</v>
      </c>
      <c r="AV16" s="33">
        <v>450</v>
      </c>
      <c r="AW16" s="77"/>
    </row>
    <row r="17" spans="2:49" ht="29.25" customHeight="1">
      <c r="B17" s="547"/>
      <c r="C17" s="548"/>
      <c r="D17" s="548"/>
      <c r="E17" s="548"/>
      <c r="F17" s="549"/>
      <c r="AK17" s="33" t="s">
        <v>1782</v>
      </c>
      <c r="AM17" s="33">
        <v>8</v>
      </c>
      <c r="AN17" s="33">
        <v>550</v>
      </c>
      <c r="AU17" s="33">
        <v>7</v>
      </c>
      <c r="AV17" s="33">
        <v>500</v>
      </c>
      <c r="AW17" s="77"/>
    </row>
    <row r="18" spans="2:49" ht="15" customHeight="1">
      <c r="B18" s="550"/>
      <c r="C18" s="551"/>
      <c r="D18" s="551"/>
      <c r="E18" s="47"/>
      <c r="F18" s="83"/>
      <c r="AK18" s="33" t="s">
        <v>1783</v>
      </c>
      <c r="AM18" s="77">
        <f>VLOOKUP(AK19,AM10:AN17,2,0)</f>
        <v>0</v>
      </c>
      <c r="AN18" s="76">
        <f>AM18-21</f>
        <v>-21</v>
      </c>
      <c r="AO18" s="76">
        <f>IF(AN18&lt;0,,AN18)</f>
        <v>0</v>
      </c>
      <c r="AQ18" s="77">
        <f>VLOOKUP('AVT фасады'!AM19,AM10:AN17,2,0)</f>
        <v>0</v>
      </c>
      <c r="AR18" s="26">
        <f>AQ18-21</f>
        <v>-21</v>
      </c>
      <c r="AS18" s="26">
        <f>IF(AR18&lt;0,,AR18)</f>
        <v>0</v>
      </c>
      <c r="AU18" s="33">
        <v>8</v>
      </c>
      <c r="AV18" s="33">
        <v>550</v>
      </c>
      <c r="AW18" s="77"/>
    </row>
    <row r="19" spans="2:49">
      <c r="B19" s="550"/>
      <c r="C19" s="551"/>
      <c r="D19" s="551"/>
      <c r="E19" s="47"/>
      <c r="F19" s="83"/>
      <c r="AK19" s="46">
        <v>1</v>
      </c>
      <c r="AU19" s="77">
        <f>VLOOKUP(AK19,AU11:AV18,2,0)</f>
        <v>0</v>
      </c>
      <c r="AV19" s="76">
        <f>AU19-24</f>
        <v>-24</v>
      </c>
      <c r="AW19" s="76">
        <f>IF(AV19&lt;0,,AV19)</f>
        <v>0</v>
      </c>
    </row>
    <row r="20" spans="2:49" ht="73.5" customHeight="1" thickBot="1">
      <c r="B20" s="550"/>
      <c r="C20" s="551"/>
      <c r="D20" s="551"/>
      <c r="E20" s="47"/>
      <c r="F20" s="83"/>
      <c r="AM20" s="75" t="s">
        <v>1893</v>
      </c>
      <c r="AN20" s="46">
        <f>($F$7-$F$8*2)-24</f>
        <v>-24</v>
      </c>
      <c r="AO20" s="76">
        <f>IF(AN20&lt;25,,AN20)</f>
        <v>0</v>
      </c>
      <c r="AT20" s="1" t="s">
        <v>4701</v>
      </c>
    </row>
    <row r="21" spans="2:49" ht="45" customHeight="1">
      <c r="B21" s="550"/>
      <c r="C21" s="551"/>
      <c r="D21" s="551"/>
      <c r="E21" s="47"/>
      <c r="F21" s="83"/>
      <c r="I21" s="506" t="s">
        <v>3690</v>
      </c>
      <c r="J21" s="507"/>
      <c r="K21" s="507"/>
      <c r="L21" s="507"/>
      <c r="M21" s="507" t="s">
        <v>3691</v>
      </c>
      <c r="N21" s="507"/>
      <c r="O21" s="507"/>
      <c r="P21" s="508"/>
      <c r="AK21" s="33">
        <f>F7-(F8*2)-219</f>
        <v>-219</v>
      </c>
      <c r="AM21" s="78" t="s">
        <v>1894</v>
      </c>
      <c r="AT21" s="2">
        <v>1</v>
      </c>
      <c r="AU21" s="2">
        <v>0</v>
      </c>
    </row>
    <row r="22" spans="2:49">
      <c r="B22" s="535" t="str">
        <f>IF(AM43=0,"LB-12",AM43)</f>
        <v>LB-12</v>
      </c>
      <c r="C22" s="536"/>
      <c r="D22" s="536"/>
      <c r="E22" s="536"/>
      <c r="F22" s="537"/>
      <c r="I22" s="509" t="str">
        <f>IF(AK22=0,"L=LB-219 мм",AK22)</f>
        <v>L=LB-219 мм</v>
      </c>
      <c r="J22" s="350"/>
      <c r="K22" s="350"/>
      <c r="L22" s="350"/>
      <c r="M22" s="350" t="str">
        <f>IF(AK25=0,"L=LB-91 мм",AK25)</f>
        <v>L=LB-91 мм</v>
      </c>
      <c r="N22" s="350"/>
      <c r="O22" s="350"/>
      <c r="P22" s="512"/>
      <c r="AK22" s="33">
        <f>IF(AK21&lt;0,,AK21)</f>
        <v>0</v>
      </c>
      <c r="AM22" s="33">
        <v>1</v>
      </c>
      <c r="AN22" s="33">
        <v>0</v>
      </c>
      <c r="AT22" s="2">
        <v>2</v>
      </c>
      <c r="AU22" s="2">
        <f>AW19</f>
        <v>0</v>
      </c>
    </row>
    <row r="23" spans="2:49" ht="22.5" customHeight="1" thickBot="1">
      <c r="B23" s="538"/>
      <c r="C23" s="539"/>
      <c r="D23" s="539"/>
      <c r="E23" s="539"/>
      <c r="F23" s="540"/>
      <c r="I23" s="510"/>
      <c r="J23" s="511"/>
      <c r="K23" s="511"/>
      <c r="L23" s="511"/>
      <c r="M23" s="511"/>
      <c r="N23" s="511"/>
      <c r="O23" s="511"/>
      <c r="P23" s="513"/>
      <c r="AM23" s="33">
        <v>2</v>
      </c>
      <c r="AN23" s="33">
        <v>46</v>
      </c>
      <c r="AT23" s="2">
        <v>3</v>
      </c>
      <c r="AU23" s="2">
        <f>AO18</f>
        <v>0</v>
      </c>
    </row>
    <row r="24" spans="2:49" ht="14" customHeight="1" thickBot="1">
      <c r="B24" s="90"/>
      <c r="C24" s="90"/>
      <c r="D24" s="90"/>
      <c r="E24" s="3"/>
      <c r="F24" s="3"/>
      <c r="AK24" s="77">
        <f>F7-(F8*2)-91</f>
        <v>-91</v>
      </c>
      <c r="AM24" s="33">
        <v>3</v>
      </c>
      <c r="AN24" s="33">
        <v>54</v>
      </c>
      <c r="AT24" s="2">
        <v>4</v>
      </c>
      <c r="AU24" s="2">
        <f>AO18</f>
        <v>0</v>
      </c>
    </row>
    <row r="25" spans="2:49" ht="24.75" customHeight="1">
      <c r="B25" s="544" t="s">
        <v>1898</v>
      </c>
      <c r="C25" s="545"/>
      <c r="D25" s="545"/>
      <c r="E25" s="545"/>
      <c r="F25" s="545"/>
      <c r="G25" s="545"/>
      <c r="H25" s="545"/>
      <c r="I25" s="545"/>
      <c r="J25" s="545"/>
      <c r="K25" s="545"/>
      <c r="L25" s="545"/>
      <c r="M25" s="545"/>
      <c r="N25" s="545"/>
      <c r="O25" s="545"/>
      <c r="P25" s="546"/>
      <c r="AK25" s="77">
        <f>IF(AK24&lt;0,,AK24)</f>
        <v>0</v>
      </c>
      <c r="AM25" s="33">
        <v>4</v>
      </c>
      <c r="AN25" s="33">
        <v>92</v>
      </c>
      <c r="AT25" s="2">
        <v>5</v>
      </c>
      <c r="AU25" s="2">
        <f>AO18</f>
        <v>0</v>
      </c>
    </row>
    <row r="26" spans="2:49" ht="12.75" customHeight="1">
      <c r="B26" s="81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82"/>
      <c r="AM26" s="33">
        <v>5</v>
      </c>
      <c r="AN26" s="33">
        <v>140.5</v>
      </c>
      <c r="AT26" s="2">
        <v>6</v>
      </c>
      <c r="AU26" s="2">
        <f>AO18</f>
        <v>0</v>
      </c>
    </row>
    <row r="27" spans="2:49" ht="33" customHeight="1">
      <c r="B27" s="547"/>
      <c r="C27" s="548"/>
      <c r="D27" s="548"/>
      <c r="E27" s="548"/>
      <c r="F27" s="548"/>
      <c r="G27" s="3"/>
      <c r="H27" s="3"/>
      <c r="I27" s="3"/>
      <c r="J27" s="3"/>
      <c r="K27" s="3"/>
      <c r="L27" s="3"/>
      <c r="M27" s="3"/>
      <c r="N27" s="3"/>
      <c r="O27" s="3"/>
      <c r="P27" s="82"/>
      <c r="AM27" s="33">
        <v>6</v>
      </c>
      <c r="AN27" s="33">
        <v>140.5</v>
      </c>
      <c r="AT27" s="2">
        <v>7</v>
      </c>
      <c r="AU27" s="2">
        <f>AO18</f>
        <v>0</v>
      </c>
    </row>
    <row r="28" spans="2:49">
      <c r="B28" s="93"/>
      <c r="C28" s="92" t="str">
        <f>IF(AM45=0,"LB-66",AM45)</f>
        <v>LB-66</v>
      </c>
      <c r="D28" s="47"/>
      <c r="E28" s="47"/>
      <c r="F28" s="47"/>
      <c r="G28" s="3"/>
      <c r="H28" s="3"/>
      <c r="I28" s="3"/>
      <c r="J28" s="3"/>
      <c r="K28" s="3"/>
      <c r="L28" s="3"/>
      <c r="M28" s="3"/>
      <c r="N28" s="3"/>
      <c r="O28" s="3"/>
      <c r="P28" s="82"/>
      <c r="AM28" s="33">
        <v>7</v>
      </c>
      <c r="AN28" s="33">
        <v>204.5</v>
      </c>
      <c r="AT28" s="2">
        <v>8</v>
      </c>
      <c r="AU28" s="2">
        <f>AO18</f>
        <v>0</v>
      </c>
    </row>
    <row r="29" spans="2:49">
      <c r="B29" s="93"/>
      <c r="C29" s="47"/>
      <c r="D29" s="47"/>
      <c r="E29" s="47"/>
      <c r="F29" s="47"/>
      <c r="G29" s="3"/>
      <c r="H29" s="3"/>
      <c r="I29" s="3"/>
      <c r="J29" s="3"/>
      <c r="K29" s="552" t="str">
        <f>IF(AM45=0,"LB-66",AM45)</f>
        <v>LB-66</v>
      </c>
      <c r="L29" s="552"/>
      <c r="M29" s="3"/>
      <c r="N29" s="3"/>
      <c r="O29" s="3"/>
      <c r="P29" s="82"/>
      <c r="AN29" s="76">
        <f>VLOOKUP(AK9,AM22:AN28,2,0)</f>
        <v>0</v>
      </c>
      <c r="AU29" s="26">
        <f>VLOOKUP(AK9,$AT$21:$AU$28,2,0)</f>
        <v>0</v>
      </c>
    </row>
    <row r="30" spans="2:49">
      <c r="B30" s="93"/>
      <c r="C30" s="47"/>
      <c r="D30" s="47"/>
      <c r="E30" s="47"/>
      <c r="F30" s="47"/>
      <c r="G30" s="3"/>
      <c r="H30" s="3"/>
      <c r="I30" s="3"/>
      <c r="J30" s="3"/>
      <c r="K30" s="3"/>
      <c r="L30" s="3"/>
      <c r="M30" s="3"/>
      <c r="N30" s="3"/>
      <c r="O30" s="3"/>
      <c r="P30" s="82"/>
    </row>
    <row r="31" spans="2:49">
      <c r="B31" s="93"/>
      <c r="C31" s="47"/>
      <c r="D31" s="47"/>
      <c r="E31" s="47"/>
      <c r="F31" s="47"/>
      <c r="G31" s="3"/>
      <c r="H31" s="3"/>
      <c r="I31" s="3"/>
      <c r="J31" s="3"/>
      <c r="K31" s="3"/>
      <c r="L31" s="3"/>
      <c r="M31" s="3"/>
      <c r="N31" s="3"/>
      <c r="O31" s="3"/>
      <c r="P31" s="82"/>
    </row>
    <row r="32" spans="2:49">
      <c r="B32" s="535"/>
      <c r="C32" s="536"/>
      <c r="D32" s="536"/>
      <c r="E32" s="536"/>
      <c r="F32" s="536"/>
      <c r="G32" s="3"/>
      <c r="H32" s="3"/>
      <c r="I32" s="3"/>
      <c r="J32" s="3"/>
      <c r="K32" s="3"/>
      <c r="L32" s="3"/>
      <c r="M32" s="3"/>
      <c r="N32" s="3"/>
      <c r="O32" s="3"/>
      <c r="P32" s="82"/>
      <c r="AK32" s="80"/>
      <c r="AL32" s="77">
        <v>1</v>
      </c>
      <c r="AM32" s="77">
        <v>2</v>
      </c>
      <c r="AN32" s="77">
        <v>3</v>
      </c>
      <c r="AO32" s="77">
        <v>4</v>
      </c>
    </row>
    <row r="33" spans="2:41" ht="118" customHeight="1">
      <c r="B33" s="547"/>
      <c r="C33" s="553"/>
      <c r="D33" s="553"/>
      <c r="E33" s="553"/>
      <c r="F33" s="553"/>
      <c r="G33" s="3"/>
      <c r="H33" s="3"/>
      <c r="I33" s="3"/>
      <c r="J33" s="3"/>
      <c r="K33" s="3"/>
      <c r="L33" s="3"/>
      <c r="M33" s="3"/>
      <c r="N33" s="3"/>
      <c r="O33" s="3"/>
      <c r="P33" s="82"/>
      <c r="AK33" s="33">
        <v>1</v>
      </c>
      <c r="AL33" s="33">
        <v>0</v>
      </c>
      <c r="AM33" s="33">
        <v>0</v>
      </c>
      <c r="AN33" s="33">
        <v>0</v>
      </c>
      <c r="AO33" s="33"/>
    </row>
    <row r="34" spans="2:41">
      <c r="B34" s="81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82"/>
      <c r="AK34" s="33">
        <v>2</v>
      </c>
      <c r="AL34" s="33">
        <v>0</v>
      </c>
      <c r="AM34" s="33">
        <v>273</v>
      </c>
      <c r="AN34" s="33">
        <v>282</v>
      </c>
      <c r="AO34" s="33">
        <f>270+21</f>
        <v>291</v>
      </c>
    </row>
    <row r="35" spans="2:41">
      <c r="B35" s="94" t="str">
        <f>IF(AM47=0,"LB-118,5",AM47)</f>
        <v>LB-118,5</v>
      </c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82"/>
      <c r="AK35" s="33">
        <v>3</v>
      </c>
      <c r="AL35" s="33">
        <v>0</v>
      </c>
      <c r="AM35" s="33">
        <v>303</v>
      </c>
      <c r="AN35" s="33">
        <v>312</v>
      </c>
      <c r="AO35" s="33">
        <f>300+21</f>
        <v>321</v>
      </c>
    </row>
    <row r="36" spans="2:41">
      <c r="B36" s="81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82"/>
      <c r="AK36" s="33">
        <v>4</v>
      </c>
      <c r="AL36" s="33">
        <v>0</v>
      </c>
      <c r="AM36" s="33">
        <v>353</v>
      </c>
      <c r="AN36" s="33">
        <v>362</v>
      </c>
      <c r="AO36" s="33">
        <f>350+21</f>
        <v>371</v>
      </c>
    </row>
    <row r="37" spans="2:41">
      <c r="B37" s="81"/>
      <c r="C37" s="3"/>
      <c r="D37" s="3"/>
      <c r="E37" s="3"/>
      <c r="F37" s="3"/>
      <c r="G37" s="3"/>
      <c r="H37" s="3"/>
      <c r="I37" s="3"/>
      <c r="J37" s="552" t="str">
        <f>IF(AM47=0,"LB-118,5",AM47)</f>
        <v>LB-118,5</v>
      </c>
      <c r="K37" s="552"/>
      <c r="L37" s="3"/>
      <c r="M37" s="3"/>
      <c r="N37" s="3"/>
      <c r="O37" s="3"/>
      <c r="P37" s="82"/>
      <c r="AK37" s="33">
        <v>5</v>
      </c>
      <c r="AL37" s="33">
        <v>0</v>
      </c>
      <c r="AM37" s="33">
        <v>403</v>
      </c>
      <c r="AN37" s="33">
        <v>412</v>
      </c>
      <c r="AO37" s="33">
        <f>400+21</f>
        <v>421</v>
      </c>
    </row>
    <row r="38" spans="2:41" ht="15" thickBot="1">
      <c r="B38" s="95"/>
      <c r="C38" s="96"/>
      <c r="D38" s="96"/>
      <c r="E38" s="96"/>
      <c r="F38" s="96"/>
      <c r="G38" s="96"/>
      <c r="H38" s="96"/>
      <c r="I38" s="96"/>
      <c r="J38" s="96"/>
      <c r="K38" s="96"/>
      <c r="L38" s="96"/>
      <c r="M38" s="96"/>
      <c r="N38" s="96"/>
      <c r="O38" s="96"/>
      <c r="P38" s="97"/>
      <c r="AK38" s="33">
        <v>6</v>
      </c>
      <c r="AL38" s="33">
        <v>0</v>
      </c>
      <c r="AM38" s="33">
        <v>453</v>
      </c>
      <c r="AN38" s="33">
        <v>462</v>
      </c>
      <c r="AO38" s="33">
        <f>450+21</f>
        <v>471</v>
      </c>
    </row>
    <row r="39" spans="2:41">
      <c r="AK39" s="33">
        <v>7</v>
      </c>
      <c r="AL39" s="33">
        <v>0</v>
      </c>
      <c r="AM39" s="33">
        <v>503</v>
      </c>
      <c r="AN39" s="33">
        <v>512</v>
      </c>
      <c r="AO39" s="33">
        <f>500+21</f>
        <v>521</v>
      </c>
    </row>
    <row r="40" spans="2:41">
      <c r="AK40" s="33">
        <v>8</v>
      </c>
      <c r="AL40" s="33">
        <v>0</v>
      </c>
      <c r="AM40" s="33">
        <v>553</v>
      </c>
      <c r="AN40" s="33">
        <v>562</v>
      </c>
      <c r="AO40" s="33">
        <f>550+21</f>
        <v>571</v>
      </c>
    </row>
    <row r="41" spans="2:41">
      <c r="AK41" s="76">
        <f>VLOOKUP(AK19,AK33:AO40,MATCH(AM6,AK32:AO32,0),0)</f>
        <v>0</v>
      </c>
    </row>
    <row r="43" spans="2:41">
      <c r="AK43" s="75" t="s">
        <v>1897</v>
      </c>
      <c r="AL43" s="91">
        <f>F7-(F8*2)-12</f>
        <v>-12</v>
      </c>
      <c r="AM43" s="76">
        <f>IF(AL43&lt;0,,AL43)</f>
        <v>0</v>
      </c>
    </row>
    <row r="45" spans="2:41">
      <c r="AK45" s="33" t="s">
        <v>1899</v>
      </c>
      <c r="AL45" s="46">
        <f>F7-(F8*2)-66</f>
        <v>-66</v>
      </c>
      <c r="AM45" s="76">
        <f>IF(AL45&lt;0,,AL45)</f>
        <v>0</v>
      </c>
    </row>
    <row r="47" spans="2:41">
      <c r="AK47" s="33" t="s">
        <v>1900</v>
      </c>
      <c r="AL47" s="46">
        <f>F7-(F8*2)-118.5</f>
        <v>-118.5</v>
      </c>
      <c r="AM47" s="76">
        <f>IF(AL47&lt;0,,AL47)</f>
        <v>0</v>
      </c>
    </row>
  </sheetData>
  <sheetProtection algorithmName="SHA-512" hashValue="vXa8743ultxVRm8Au3HawT1ld9pXfJS5tzXs+uJWYE+Y4h4byA5DtACn5SOD5W3ElXhePdlI2QUiVq3Np3O92A==" saltValue="ilqDrrWoFceNl/FJiBIyUQ==" spinCount="100000" sheet="1" objects="1" scenarios="1"/>
  <mergeCells count="34">
    <mergeCell ref="J37:K37"/>
    <mergeCell ref="B25:P25"/>
    <mergeCell ref="B27:F27"/>
    <mergeCell ref="B32:F32"/>
    <mergeCell ref="B33:F33"/>
    <mergeCell ref="K29:L29"/>
    <mergeCell ref="B22:F22"/>
    <mergeCell ref="B23:F23"/>
    <mergeCell ref="D11:F11"/>
    <mergeCell ref="D12:F12"/>
    <mergeCell ref="C13:F13"/>
    <mergeCell ref="B15:F15"/>
    <mergeCell ref="B17:F17"/>
    <mergeCell ref="B18:D21"/>
    <mergeCell ref="D10:F10"/>
    <mergeCell ref="C1:D1"/>
    <mergeCell ref="B2:F2"/>
    <mergeCell ref="C3:F3"/>
    <mergeCell ref="B6:F6"/>
    <mergeCell ref="B9:F9"/>
    <mergeCell ref="AA2:AA3"/>
    <mergeCell ref="V1:X1"/>
    <mergeCell ref="Y1:AA1"/>
    <mergeCell ref="W2:W3"/>
    <mergeCell ref="U2:U3"/>
    <mergeCell ref="V2:V3"/>
    <mergeCell ref="X2:X3"/>
    <mergeCell ref="Y2:Y3"/>
    <mergeCell ref="I21:L21"/>
    <mergeCell ref="M21:P21"/>
    <mergeCell ref="I22:L23"/>
    <mergeCell ref="M22:P23"/>
    <mergeCell ref="Z2:Z3"/>
    <mergeCell ref="T2:T3"/>
  </mergeCells>
  <conditionalFormatting sqref="F7:F8">
    <cfRule type="containsBlanks" dxfId="37" priority="11">
      <formula>LEN(TRIM(F7))=0</formula>
    </cfRule>
  </conditionalFormatting>
  <conditionalFormatting sqref="E7:E8">
    <cfRule type="cellIs" dxfId="36" priority="9" operator="greaterThan">
      <formula>0</formula>
    </cfRule>
    <cfRule type="cellIs" dxfId="35" priority="10" operator="equal">
      <formula>0</formula>
    </cfRule>
  </conditionalFormatting>
  <pageMargins left="0.7" right="0.7" top="0.75" bottom="0.75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3313" r:id="rId4" name="Drop Down 1">
              <controlPr locked="0" defaultSize="0" autoLine="0" autoPict="0">
                <anchor moveWithCells="1">
                  <from>
                    <xdr:col>2</xdr:col>
                    <xdr:colOff>0</xdr:colOff>
                    <xdr:row>1</xdr:row>
                    <xdr:rowOff>215900</xdr:rowOff>
                  </from>
                  <to>
                    <xdr:col>5</xdr:col>
                    <xdr:colOff>1022350</xdr:colOff>
                    <xdr:row>3</xdr:row>
                    <xdr:rowOff>6350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4" r:id="rId5" name="Drop Down 2">
              <controlPr locked="0" defaultSize="0" autoLine="0" autoPict="0">
                <anchor moveWithCells="1">
                  <from>
                    <xdr:col>2</xdr:col>
                    <xdr:colOff>0</xdr:colOff>
                    <xdr:row>3</xdr:row>
                    <xdr:rowOff>0</xdr:rowOff>
                  </from>
                  <to>
                    <xdr:col>5</xdr:col>
                    <xdr:colOff>1016000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5" r:id="rId6" name="Drop Down 3">
              <controlPr locked="0" defaultSize="0" autoLine="0" autoPict="0">
                <anchor moveWithCells="1">
                  <from>
                    <xdr:col>2</xdr:col>
                    <xdr:colOff>25400</xdr:colOff>
                    <xdr:row>3</xdr:row>
                    <xdr:rowOff>215900</xdr:rowOff>
                  </from>
                  <to>
                    <xdr:col>5</xdr:col>
                    <xdr:colOff>1022350</xdr:colOff>
                    <xdr:row>5</xdr:row>
                    <xdr:rowOff>12700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" id="{C5901D66-D866-4427-962C-B8BBAAF80C90}">
            <xm:f>'AVT фасады'!$F$33&lt;1</xm:f>
            <x14:dxf>
              <font>
                <color theme="0" tint="-0.34998626667073579"/>
              </font>
              <fill>
                <patternFill>
                  <bgColor theme="0" tint="-0.34998626667073579"/>
                </patternFill>
              </fill>
            </x14:dxf>
          </x14:cfRule>
          <xm:sqref>V9</xm:sqref>
        </x14:conditionalFormatting>
        <x14:conditionalFormatting xmlns:xm="http://schemas.microsoft.com/office/excel/2006/main">
          <x14:cfRule type="expression" priority="6" id="{9AA688A1-EA2A-473F-A6E2-B8B6013DB130}">
            <xm:f>'AVT фасады'!$AO$17&lt;2</xm:f>
            <x14:dxf>
              <font>
                <color theme="0" tint="-0.34998626667073579"/>
              </font>
              <fill>
                <patternFill>
                  <bgColor theme="0" tint="-0.34998626667073579"/>
                </patternFill>
              </fill>
            </x14:dxf>
          </x14:cfRule>
          <xm:sqref>T8:AA8</xm:sqref>
        </x14:conditionalFormatting>
        <x14:conditionalFormatting xmlns:xm="http://schemas.microsoft.com/office/excel/2006/main">
          <x14:cfRule type="expression" priority="5" id="{0D32AA77-AD92-49E3-88D9-CD26080A6ACC}">
            <xm:f>'AVT фасады'!$AO17&lt;3</xm:f>
            <x14:dxf>
              <font>
                <color theme="0" tint="-0.34998626667073579"/>
              </font>
              <fill>
                <patternFill>
                  <bgColor theme="0" tint="-0.34998626667073579"/>
                </patternFill>
              </fill>
            </x14:dxf>
          </x14:cfRule>
          <xm:sqref>T7:AA7</xm:sqref>
        </x14:conditionalFormatting>
        <x14:conditionalFormatting xmlns:xm="http://schemas.microsoft.com/office/excel/2006/main">
          <x14:cfRule type="expression" priority="4" id="{546E5D84-5AE1-48B2-A4FD-BBA54CFEC075}">
            <xm:f>'AVT фасады'!$AO17&lt;4</xm:f>
            <x14:dxf>
              <font>
                <color theme="0" tint="-0.34998626667073579"/>
              </font>
              <fill>
                <patternFill>
                  <bgColor theme="0" tint="-0.34998626667073579"/>
                </patternFill>
              </fill>
            </x14:dxf>
          </x14:cfRule>
          <xm:sqref>T6:AA6</xm:sqref>
        </x14:conditionalFormatting>
        <x14:conditionalFormatting xmlns:xm="http://schemas.microsoft.com/office/excel/2006/main">
          <x14:cfRule type="expression" priority="3" id="{6F173129-39CE-49F1-BB3B-FFDFC39EDDFC}">
            <xm:f>'AVT фасады'!$AO17&lt;5</xm:f>
            <x14:dxf>
              <font>
                <color theme="0" tint="-0.34998626667073579"/>
              </font>
              <fill>
                <patternFill>
                  <bgColor theme="0" tint="-0.34998626667073579"/>
                </patternFill>
              </fill>
            </x14:dxf>
          </x14:cfRule>
          <xm:sqref>T5:AA5</xm:sqref>
        </x14:conditionalFormatting>
        <x14:conditionalFormatting xmlns:xm="http://schemas.microsoft.com/office/excel/2006/main">
          <x14:cfRule type="expression" priority="2" id="{7268DCB3-F15F-4020-8431-9541D0662582}">
            <xm:f>'AVT фасады'!$AO17&lt;6</xm:f>
            <x14:dxf>
              <font>
                <color theme="0" tint="-0.34998626667073579"/>
              </font>
              <fill>
                <patternFill>
                  <bgColor theme="0" tint="-0.34998626667073579"/>
                </patternFill>
              </fill>
            </x14:dxf>
          </x14:cfRule>
          <xm:sqref>T4:AA4</xm:sqref>
        </x14:conditionalFormatting>
        <x14:conditionalFormatting xmlns:xm="http://schemas.microsoft.com/office/excel/2006/main">
          <x14:cfRule type="expression" priority="1" id="{1FBFA84F-2155-4039-9969-44549E2FB367}">
            <xm:f>'AVT фасады'!$AO$17&lt;1</xm:f>
            <x14:dxf>
              <font>
                <color theme="0" tint="-0.34998626667073579"/>
              </font>
              <fill>
                <patternFill>
                  <bgColor theme="0" tint="-0.34998626667073579"/>
                </patternFill>
              </fill>
            </x14:dxf>
          </x14:cfRule>
          <xm:sqref>T9:AA9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Лист7">
    <tabColor rgb="FF92D050"/>
  </sheetPr>
  <dimension ref="A1:AF63"/>
  <sheetViews>
    <sheetView showRowColHeaders="0" zoomScale="80" zoomScaleNormal="80" workbookViewId="0">
      <selection activeCell="A5" sqref="A5"/>
    </sheetView>
  </sheetViews>
  <sheetFormatPr defaultColWidth="9.1796875" defaultRowHeight="14.5"/>
  <cols>
    <col min="1" max="1" width="1.1796875" style="1" customWidth="1"/>
    <col min="2" max="2" width="35.81640625" style="1" customWidth="1"/>
    <col min="3" max="3" width="14" style="1" customWidth="1"/>
    <col min="4" max="4" width="9.1796875" style="1"/>
    <col min="5" max="5" width="1.1796875" style="1" customWidth="1"/>
    <col min="6" max="6" width="14.90625" style="1" customWidth="1"/>
    <col min="7" max="7" width="9.1796875" style="1"/>
    <col min="8" max="20" width="5.1796875" style="1" customWidth="1"/>
    <col min="21" max="21" width="5.26953125" style="1" customWidth="1"/>
    <col min="22" max="22" width="24.1796875" style="1" hidden="1" customWidth="1"/>
    <col min="23" max="32" width="9.1796875" style="1" hidden="1" customWidth="1"/>
    <col min="33" max="16384" width="9.1796875" style="1"/>
  </cols>
  <sheetData>
    <row r="1" spans="1:28" s="38" customFormat="1" ht="69" customHeight="1" thickBot="1">
      <c r="A1" s="1"/>
      <c r="B1" s="25"/>
      <c r="C1" s="378"/>
      <c r="D1" s="378"/>
      <c r="Z1" s="38">
        <v>10</v>
      </c>
      <c r="AA1" s="38">
        <v>35</v>
      </c>
    </row>
    <row r="2" spans="1:28" ht="17.149999999999999" customHeight="1">
      <c r="B2" s="528" t="s">
        <v>1811</v>
      </c>
      <c r="C2" s="529"/>
      <c r="D2" s="529"/>
      <c r="E2" s="529"/>
      <c r="F2" s="530"/>
      <c r="J2" s="196" t="str">
        <f>IF(C14=0,"LT",C14)</f>
        <v>LT</v>
      </c>
      <c r="V2" s="33" t="s">
        <v>1814</v>
      </c>
    </row>
    <row r="3" spans="1:28" ht="17.149999999999999" customHeight="1">
      <c r="B3" s="84" t="s">
        <v>1812</v>
      </c>
      <c r="C3" s="531"/>
      <c r="D3" s="384"/>
      <c r="E3" s="384"/>
      <c r="F3" s="532"/>
      <c r="K3" s="196" t="str">
        <f>X10</f>
        <v>NL</v>
      </c>
      <c r="P3" s="195" t="str">
        <f>IF(D13=0,"C",D13)</f>
        <v>C</v>
      </c>
      <c r="V3" s="33" t="s">
        <v>1815</v>
      </c>
    </row>
    <row r="4" spans="1:28" ht="17.149999999999999" customHeight="1">
      <c r="B4" s="84" t="s">
        <v>1813</v>
      </c>
      <c r="C4" s="73"/>
      <c r="D4" s="74"/>
      <c r="E4" s="74"/>
      <c r="F4" s="85"/>
      <c r="V4" s="33" t="s">
        <v>1816</v>
      </c>
    </row>
    <row r="5" spans="1:28" ht="17.149999999999999" customHeight="1">
      <c r="B5" s="84" t="s">
        <v>1826</v>
      </c>
      <c r="C5" s="73"/>
      <c r="D5" s="74"/>
      <c r="E5" s="74"/>
      <c r="F5" s="85"/>
      <c r="V5" s="33" t="s">
        <v>1817</v>
      </c>
    </row>
    <row r="6" spans="1:28" ht="17.149999999999999" customHeight="1">
      <c r="B6" s="84" t="s">
        <v>4211</v>
      </c>
      <c r="C6" s="275"/>
      <c r="D6" s="276"/>
      <c r="E6" s="276"/>
      <c r="F6" s="277"/>
      <c r="V6" s="33" t="s">
        <v>1818</v>
      </c>
    </row>
    <row r="7" spans="1:28" ht="17.149999999999999" customHeight="1">
      <c r="B7" s="533"/>
      <c r="C7" s="347"/>
      <c r="D7" s="347"/>
      <c r="E7" s="347"/>
      <c r="F7" s="534"/>
      <c r="V7" s="33"/>
    </row>
    <row r="8" spans="1:28" ht="17.149999999999999" customHeight="1">
      <c r="B8" s="188" t="s">
        <v>1891</v>
      </c>
      <c r="C8" s="8"/>
      <c r="D8" s="8"/>
      <c r="E8" s="9">
        <f>F8</f>
        <v>0</v>
      </c>
      <c r="F8" s="192"/>
      <c r="V8" s="33">
        <v>1</v>
      </c>
    </row>
    <row r="9" spans="1:28" ht="17.149999999999999" customHeight="1">
      <c r="B9" s="86" t="s">
        <v>1801</v>
      </c>
      <c r="C9" s="3"/>
      <c r="D9" s="3"/>
      <c r="E9" s="5">
        <f>F9</f>
        <v>0</v>
      </c>
      <c r="F9" s="87"/>
    </row>
    <row r="10" spans="1:28" ht="17.149999999999999" customHeight="1">
      <c r="B10" s="533"/>
      <c r="C10" s="347"/>
      <c r="D10" s="347"/>
      <c r="E10" s="347"/>
      <c r="F10" s="534"/>
      <c r="S10" s="195" t="str">
        <f>IF(C13=0,"D",C13)</f>
        <v>D</v>
      </c>
      <c r="X10" s="1" t="str">
        <f>VLOOKUP(V18,$X$11:$Y$17,2,0)</f>
        <v>NL</v>
      </c>
    </row>
    <row r="11" spans="1:28" ht="17.149999999999999" customHeight="1">
      <c r="B11" s="88" t="s">
        <v>1824</v>
      </c>
      <c r="C11" s="72" t="s">
        <v>25</v>
      </c>
      <c r="D11" s="348" t="s">
        <v>4</v>
      </c>
      <c r="E11" s="348"/>
      <c r="F11" s="527"/>
      <c r="V11" s="33" t="s">
        <v>1819</v>
      </c>
      <c r="X11" s="1">
        <v>1</v>
      </c>
      <c r="Y11" s="1" t="s">
        <v>1881</v>
      </c>
    </row>
    <row r="12" spans="1:28" ht="17.149999999999999" customHeight="1">
      <c r="B12" s="84" t="s">
        <v>8</v>
      </c>
      <c r="C12" s="13">
        <f>SUM(V27)</f>
        <v>0</v>
      </c>
      <c r="D12" s="350">
        <f>SUM(W28)</f>
        <v>0</v>
      </c>
      <c r="E12" s="350"/>
      <c r="F12" s="512"/>
      <c r="V12" s="33" t="s">
        <v>1820</v>
      </c>
      <c r="X12" s="1">
        <v>2</v>
      </c>
      <c r="Y12" s="1">
        <v>260</v>
      </c>
    </row>
    <row r="13" spans="1:28" ht="17.149999999999999" customHeight="1">
      <c r="B13" s="84" t="s">
        <v>1804</v>
      </c>
      <c r="C13" s="13">
        <f>SUM(V39)</f>
        <v>0</v>
      </c>
      <c r="D13" s="350">
        <f>SUM(W31)</f>
        <v>0</v>
      </c>
      <c r="E13" s="350"/>
      <c r="F13" s="512"/>
      <c r="V13" s="33" t="s">
        <v>1778</v>
      </c>
      <c r="X13" s="1">
        <v>3</v>
      </c>
      <c r="Y13" s="1">
        <v>300</v>
      </c>
    </row>
    <row r="14" spans="1:28" ht="17.149999999999999" customHeight="1" thickBot="1">
      <c r="B14" s="89" t="s">
        <v>1829</v>
      </c>
      <c r="C14" s="541">
        <f>SUM(V54)</f>
        <v>0</v>
      </c>
      <c r="D14" s="542"/>
      <c r="E14" s="542"/>
      <c r="F14" s="543"/>
      <c r="V14" s="33" t="s">
        <v>1779</v>
      </c>
      <c r="X14" s="1">
        <v>4</v>
      </c>
      <c r="Y14" s="1">
        <v>350</v>
      </c>
    </row>
    <row r="15" spans="1:28" ht="15" thickBot="1">
      <c r="V15" s="33" t="s">
        <v>1821</v>
      </c>
      <c r="X15" s="1">
        <v>5</v>
      </c>
      <c r="Y15" s="1">
        <v>420</v>
      </c>
      <c r="AA15" s="1">
        <v>1</v>
      </c>
      <c r="AB15" s="1">
        <v>0</v>
      </c>
    </row>
    <row r="16" spans="1:28" ht="18.5">
      <c r="B16" s="544" t="s">
        <v>3711</v>
      </c>
      <c r="C16" s="545"/>
      <c r="D16" s="545"/>
      <c r="E16" s="545"/>
      <c r="F16" s="546"/>
      <c r="V16" s="33" t="s">
        <v>1822</v>
      </c>
      <c r="X16" s="1">
        <v>6</v>
      </c>
      <c r="Y16" s="1">
        <v>470</v>
      </c>
      <c r="AA16" s="1">
        <v>2</v>
      </c>
      <c r="AB16" s="1">
        <v>0</v>
      </c>
    </row>
    <row r="17" spans="2:28" ht="22.5" customHeight="1">
      <c r="B17" s="81"/>
      <c r="C17" s="3"/>
      <c r="D17" s="3"/>
      <c r="E17" s="3"/>
      <c r="F17" s="82"/>
      <c r="J17" s="193" t="str">
        <f>IF(D12=0,"B",D12)</f>
        <v>B</v>
      </c>
      <c r="O17" s="194" t="str">
        <f>IF(C12=0,"A",C12)</f>
        <v>A</v>
      </c>
      <c r="V17" s="33" t="s">
        <v>1823</v>
      </c>
      <c r="X17" s="1">
        <v>7</v>
      </c>
      <c r="Y17" s="1">
        <v>520</v>
      </c>
      <c r="AA17" s="1">
        <v>3</v>
      </c>
      <c r="AB17" s="1">
        <f>Z20</f>
        <v>0</v>
      </c>
    </row>
    <row r="18" spans="2:28" ht="29.25" customHeight="1">
      <c r="B18" s="547"/>
      <c r="C18" s="548"/>
      <c r="D18" s="548"/>
      <c r="E18" s="548"/>
      <c r="F18" s="549"/>
      <c r="V18" s="33">
        <v>1</v>
      </c>
      <c r="AA18" s="1">
        <v>4</v>
      </c>
      <c r="AB18" s="1">
        <v>0</v>
      </c>
    </row>
    <row r="19" spans="2:28" ht="15" customHeight="1">
      <c r="B19" s="550"/>
      <c r="C19" s="551"/>
      <c r="D19" s="551"/>
      <c r="E19" s="47"/>
      <c r="F19" s="83"/>
      <c r="AA19" s="1">
        <v>5</v>
      </c>
      <c r="AB19" s="1">
        <v>0</v>
      </c>
    </row>
    <row r="20" spans="2:28">
      <c r="B20" s="550"/>
      <c r="C20" s="551"/>
      <c r="D20" s="551"/>
      <c r="E20" s="47"/>
      <c r="F20" s="83"/>
      <c r="V20" s="2">
        <v>1</v>
      </c>
      <c r="W20" s="2">
        <v>0</v>
      </c>
      <c r="Y20" s="1">
        <f>(F9-F8*2)-(2*Y60)-57.5</f>
        <v>-82.5</v>
      </c>
      <c r="Z20" s="1">
        <f>IF(Y20&lt;0,,Y20)</f>
        <v>0</v>
      </c>
    </row>
    <row r="21" spans="2:28" ht="74" customHeight="1">
      <c r="B21" s="550"/>
      <c r="C21" s="551"/>
      <c r="D21" s="551"/>
      <c r="E21" s="47"/>
      <c r="F21" s="83"/>
      <c r="V21" s="2">
        <v>2</v>
      </c>
      <c r="W21" s="2">
        <v>270</v>
      </c>
      <c r="Z21" s="1">
        <f>VLOOKUP(V8,$AA$15:$AB$19,2,0)</f>
        <v>0</v>
      </c>
    </row>
    <row r="22" spans="2:28" ht="45" customHeight="1">
      <c r="B22" s="550"/>
      <c r="C22" s="551"/>
      <c r="D22" s="551"/>
      <c r="E22" s="47"/>
      <c r="F22" s="83"/>
      <c r="U22" s="1" t="s">
        <v>40</v>
      </c>
      <c r="V22" s="2">
        <v>3</v>
      </c>
      <c r="W22" s="2">
        <v>310</v>
      </c>
    </row>
    <row r="23" spans="2:28">
      <c r="B23" s="190"/>
      <c r="C23" s="187"/>
      <c r="D23" s="187"/>
      <c r="E23" s="187"/>
      <c r="F23" s="189"/>
      <c r="V23" s="2">
        <v>4</v>
      </c>
      <c r="W23" s="2">
        <v>360</v>
      </c>
    </row>
    <row r="24" spans="2:28" ht="22.5" customHeight="1">
      <c r="B24" s="197" t="str">
        <f>IF(Z21=0,"LB-2*EB-57,5",Z21)</f>
        <v>LB-2*EB-57,5</v>
      </c>
      <c r="C24" s="191"/>
      <c r="D24" s="191"/>
      <c r="E24" s="191"/>
      <c r="F24" s="198"/>
      <c r="V24" s="2">
        <v>5</v>
      </c>
      <c r="W24" s="2">
        <v>430</v>
      </c>
    </row>
    <row r="25" spans="2:28" ht="12" customHeight="1" thickBot="1">
      <c r="B25" s="199"/>
      <c r="C25" s="200"/>
      <c r="D25" s="200"/>
      <c r="E25" s="200"/>
      <c r="F25" s="201"/>
      <c r="V25" s="2">
        <v>6</v>
      </c>
      <c r="W25" s="2">
        <v>480</v>
      </c>
    </row>
    <row r="26" spans="2:28" ht="24.75" customHeight="1" thickBot="1">
      <c r="B26" s="90"/>
      <c r="C26" s="90"/>
      <c r="D26" s="90"/>
      <c r="E26" s="3"/>
      <c r="F26" s="3"/>
      <c r="V26" s="2">
        <v>7</v>
      </c>
      <c r="W26" s="2">
        <v>530</v>
      </c>
    </row>
    <row r="27" spans="2:28" ht="18.5" customHeight="1">
      <c r="B27" s="554" t="s">
        <v>3712</v>
      </c>
      <c r="C27" s="555"/>
      <c r="D27" s="555"/>
      <c r="E27" s="555"/>
      <c r="F27" s="556"/>
      <c r="V27" s="26">
        <f>VLOOKUP(V18,V20:W26,2,0)</f>
        <v>0</v>
      </c>
    </row>
    <row r="28" spans="2:28" ht="33" customHeight="1">
      <c r="B28" s="81"/>
      <c r="C28" s="3"/>
      <c r="D28" s="3"/>
      <c r="E28" s="3"/>
      <c r="F28" s="82"/>
      <c r="V28" s="1">
        <f>F9-2*F8-2*Y60-51.5</f>
        <v>-76.5</v>
      </c>
      <c r="W28" s="1">
        <f>IF(V28&lt;0,,V28)</f>
        <v>0</v>
      </c>
    </row>
    <row r="29" spans="2:28" ht="15.5">
      <c r="B29" s="547"/>
      <c r="C29" s="548"/>
      <c r="D29" s="548"/>
      <c r="E29" s="548"/>
      <c r="F29" s="549"/>
      <c r="Y29" s="1">
        <v>1</v>
      </c>
      <c r="Z29" s="1">
        <v>0</v>
      </c>
    </row>
    <row r="30" spans="2:28" ht="15.5">
      <c r="B30" s="202"/>
      <c r="C30" s="205" t="str">
        <f>IF(Z44=0,"LB-2*EB-90,5",Z44)</f>
        <v>LB-2*EB-90,5</v>
      </c>
      <c r="D30" s="47"/>
      <c r="E30" s="47"/>
      <c r="F30" s="83"/>
      <c r="V30" s="2" t="s">
        <v>1804</v>
      </c>
      <c r="W30" s="2"/>
      <c r="Y30" s="1">
        <v>2</v>
      </c>
      <c r="Z30" s="1">
        <v>0</v>
      </c>
    </row>
    <row r="31" spans="2:28">
      <c r="B31" s="93"/>
      <c r="C31" s="47"/>
      <c r="D31" s="47"/>
      <c r="E31" s="47"/>
      <c r="F31" s="83"/>
      <c r="V31" s="2">
        <f>F9-2*F8-2*Y60-63</f>
        <v>-88</v>
      </c>
      <c r="W31" s="2">
        <f>IF(V31&lt;0,,V31)</f>
        <v>0</v>
      </c>
      <c r="Y31" s="1">
        <v>3</v>
      </c>
      <c r="Z31" s="1">
        <v>0</v>
      </c>
    </row>
    <row r="32" spans="2:28">
      <c r="B32" s="93"/>
      <c r="C32" s="47"/>
      <c r="D32" s="47"/>
      <c r="E32" s="47"/>
      <c r="F32" s="83"/>
      <c r="V32" s="2"/>
      <c r="W32" s="2"/>
      <c r="Y32" s="1">
        <v>4</v>
      </c>
      <c r="Z32" s="1">
        <f>Z35</f>
        <v>0</v>
      </c>
    </row>
    <row r="33" spans="2:26">
      <c r="B33" s="93"/>
      <c r="C33" s="47"/>
      <c r="D33" s="47"/>
      <c r="E33" s="47"/>
      <c r="F33" s="83"/>
      <c r="Y33" s="1">
        <v>5</v>
      </c>
      <c r="Z33" s="1">
        <v>0</v>
      </c>
    </row>
    <row r="34" spans="2:26">
      <c r="B34" s="190"/>
      <c r="C34" s="187"/>
      <c r="D34" s="187"/>
      <c r="E34" s="187"/>
      <c r="F34" s="189"/>
      <c r="V34" s="2">
        <v>1</v>
      </c>
      <c r="W34" s="2">
        <v>0</v>
      </c>
    </row>
    <row r="35" spans="2:26" ht="15.5">
      <c r="B35" s="197"/>
      <c r="C35" s="191"/>
      <c r="D35" s="191"/>
      <c r="E35" s="191"/>
      <c r="F35" s="198"/>
      <c r="V35" s="22">
        <v>2</v>
      </c>
      <c r="W35" s="22">
        <v>53</v>
      </c>
      <c r="Y35" s="1">
        <f>(F9-2*F8)-(2*Y60)-57.5</f>
        <v>-82.5</v>
      </c>
      <c r="Z35" s="1">
        <f>IF(Y35&lt;0,,Y35)</f>
        <v>0</v>
      </c>
    </row>
    <row r="36" spans="2:26" ht="15.5">
      <c r="B36" s="203"/>
      <c r="C36" s="186"/>
      <c r="D36" s="186"/>
      <c r="E36" s="186"/>
      <c r="F36" s="204"/>
      <c r="V36" s="22">
        <v>3</v>
      </c>
      <c r="W36" s="22">
        <v>65.5</v>
      </c>
      <c r="Z36" s="1">
        <f>VLOOKUP(V8,$Y$29:$Z$33,2,0)</f>
        <v>0</v>
      </c>
    </row>
    <row r="37" spans="2:26">
      <c r="B37" s="81"/>
      <c r="C37" s="3"/>
      <c r="D37" s="3"/>
      <c r="E37" s="3"/>
      <c r="F37" s="82"/>
      <c r="V37" s="22">
        <v>4</v>
      </c>
      <c r="W37" s="22">
        <v>144</v>
      </c>
      <c r="Y37" s="1">
        <v>1</v>
      </c>
      <c r="Z37" s="1">
        <v>0</v>
      </c>
    </row>
    <row r="38" spans="2:26">
      <c r="B38" s="81"/>
      <c r="C38" s="3"/>
      <c r="D38" s="3"/>
      <c r="E38" s="3"/>
      <c r="F38" s="82"/>
      <c r="V38" s="22">
        <v>5</v>
      </c>
      <c r="W38" s="22">
        <v>176</v>
      </c>
      <c r="Y38" s="1">
        <v>2</v>
      </c>
      <c r="Z38" s="1">
        <v>0</v>
      </c>
    </row>
    <row r="39" spans="2:26">
      <c r="B39" s="81"/>
      <c r="C39" s="3"/>
      <c r="D39" s="3"/>
      <c r="E39" s="3"/>
      <c r="F39" s="82"/>
      <c r="V39" s="26">
        <f>VLOOKUP(V8,V34:W38,2,0)</f>
        <v>0</v>
      </c>
      <c r="Y39" s="1">
        <v>3</v>
      </c>
      <c r="Z39" s="1">
        <v>0</v>
      </c>
    </row>
    <row r="40" spans="2:26">
      <c r="B40" s="81"/>
      <c r="C40" s="3"/>
      <c r="D40" s="3"/>
      <c r="E40" s="3"/>
      <c r="F40" s="82"/>
      <c r="Y40" s="1">
        <v>4</v>
      </c>
      <c r="Z40" s="1">
        <f>Z43</f>
        <v>0</v>
      </c>
    </row>
    <row r="41" spans="2:26">
      <c r="B41" s="81"/>
      <c r="C41" s="3"/>
      <c r="D41" s="3"/>
      <c r="E41" s="3"/>
      <c r="F41" s="82"/>
      <c r="V41" s="33" t="s">
        <v>1825</v>
      </c>
      <c r="Y41" s="1">
        <v>5</v>
      </c>
      <c r="Z41" s="1">
        <v>0</v>
      </c>
    </row>
    <row r="42" spans="2:26">
      <c r="B42" s="206" t="str">
        <f>IF(Z36=0,"LB-2*EB-57,5",Z36)</f>
        <v>LB-2*EB-57,5</v>
      </c>
      <c r="C42" s="3"/>
      <c r="D42" s="3"/>
      <c r="E42" s="3"/>
      <c r="F42" s="82"/>
      <c r="V42" s="33" t="s">
        <v>1827</v>
      </c>
    </row>
    <row r="43" spans="2:26">
      <c r="B43" s="81"/>
      <c r="C43" s="3"/>
      <c r="D43" s="3"/>
      <c r="E43" s="3"/>
      <c r="F43" s="82"/>
      <c r="V43" s="33" t="s">
        <v>1828</v>
      </c>
      <c r="Y43" s="1">
        <f>(F9-2*F8)-(2*Y60)-90.5</f>
        <v>-115.5</v>
      </c>
      <c r="Z43" s="1">
        <f>IF(Y43&lt;0,,Y43)</f>
        <v>0</v>
      </c>
    </row>
    <row r="44" spans="2:26" ht="15" thickBot="1">
      <c r="B44" s="95"/>
      <c r="C44" s="96"/>
      <c r="D44" s="96"/>
      <c r="E44" s="96"/>
      <c r="F44" s="97"/>
      <c r="V44" s="33">
        <v>1</v>
      </c>
      <c r="Z44" s="1">
        <f>VLOOKUP(V8,$Y$37:$Z$41,2,0)</f>
        <v>0</v>
      </c>
    </row>
    <row r="45" spans="2:26">
      <c r="V45" s="3"/>
    </row>
    <row r="46" spans="2:26">
      <c r="V46" s="3"/>
      <c r="W46" s="1">
        <v>1</v>
      </c>
      <c r="X46" s="1">
        <v>2</v>
      </c>
      <c r="Y46" s="1">
        <v>3</v>
      </c>
    </row>
    <row r="47" spans="2:26">
      <c r="V47" s="2">
        <v>1</v>
      </c>
      <c r="W47" s="2">
        <v>0</v>
      </c>
      <c r="X47" s="2">
        <v>0</v>
      </c>
      <c r="Y47" s="2">
        <v>0</v>
      </c>
    </row>
    <row r="48" spans="2:26">
      <c r="V48" s="2">
        <v>2</v>
      </c>
      <c r="W48" s="2">
        <v>0</v>
      </c>
      <c r="X48" s="2">
        <v>279</v>
      </c>
      <c r="Y48" s="2">
        <v>288</v>
      </c>
    </row>
    <row r="49" spans="22:25">
      <c r="V49" s="2">
        <v>3</v>
      </c>
      <c r="W49" s="2">
        <v>0</v>
      </c>
      <c r="X49" s="2">
        <v>315</v>
      </c>
      <c r="Y49" s="2">
        <v>324</v>
      </c>
    </row>
    <row r="50" spans="22:25">
      <c r="V50" s="2">
        <v>4</v>
      </c>
      <c r="W50" s="2">
        <v>0</v>
      </c>
      <c r="X50" s="2">
        <v>365</v>
      </c>
      <c r="Y50" s="2">
        <v>374</v>
      </c>
    </row>
    <row r="51" spans="22:25">
      <c r="V51" s="2">
        <v>5</v>
      </c>
      <c r="W51" s="2">
        <v>0</v>
      </c>
      <c r="X51" s="2">
        <v>435</v>
      </c>
      <c r="Y51" s="2">
        <v>444</v>
      </c>
    </row>
    <row r="52" spans="22:25">
      <c r="V52" s="2">
        <v>6</v>
      </c>
      <c r="W52" s="2">
        <v>0</v>
      </c>
      <c r="X52" s="2">
        <v>485</v>
      </c>
      <c r="Y52" s="2">
        <v>494</v>
      </c>
    </row>
    <row r="53" spans="22:25">
      <c r="V53" s="2">
        <v>7</v>
      </c>
      <c r="W53" s="2">
        <v>0</v>
      </c>
      <c r="X53" s="2">
        <v>535</v>
      </c>
      <c r="Y53" s="2">
        <v>544</v>
      </c>
    </row>
    <row r="54" spans="22:25">
      <c r="V54" s="26">
        <f>VLOOKUP(V18,V47:Y53,MATCH(V44,V46:Y46,0),0)</f>
        <v>0</v>
      </c>
    </row>
    <row r="56" spans="22:25">
      <c r="V56" s="77"/>
      <c r="W56" s="77"/>
      <c r="X56" s="77"/>
      <c r="Y56" s="77"/>
    </row>
    <row r="57" spans="22:25">
      <c r="V57" s="33" t="s">
        <v>4212</v>
      </c>
      <c r="W57" s="77"/>
      <c r="X57" s="77">
        <v>1</v>
      </c>
      <c r="Y57" s="77">
        <v>0</v>
      </c>
    </row>
    <row r="58" spans="22:25">
      <c r="V58" s="33" t="s">
        <v>4213</v>
      </c>
      <c r="W58" s="77"/>
      <c r="X58" s="77">
        <v>2</v>
      </c>
      <c r="Y58" s="77">
        <v>12.5</v>
      </c>
    </row>
    <row r="59" spans="22:25">
      <c r="V59" s="33" t="s">
        <v>4214</v>
      </c>
      <c r="W59" s="77"/>
      <c r="X59" s="77">
        <v>3</v>
      </c>
      <c r="Y59" s="77">
        <v>10.5</v>
      </c>
    </row>
    <row r="60" spans="22:25">
      <c r="V60" s="46">
        <v>2</v>
      </c>
      <c r="W60" s="77"/>
      <c r="X60" s="77"/>
      <c r="Y60" s="77">
        <f>VLOOKUP(V60,X57:Y59,2,0)</f>
        <v>12.5</v>
      </c>
    </row>
    <row r="61" spans="22:25">
      <c r="V61" s="77"/>
      <c r="W61" s="77"/>
      <c r="X61" s="77"/>
      <c r="Y61" s="77"/>
    </row>
    <row r="62" spans="22:25">
      <c r="V62" s="77"/>
      <c r="W62" s="77"/>
      <c r="X62" s="77"/>
      <c r="Y62" s="77"/>
    </row>
    <row r="63" spans="22:25">
      <c r="V63" s="77"/>
      <c r="W63" s="77"/>
      <c r="X63" s="77"/>
      <c r="Y63" s="77"/>
    </row>
  </sheetData>
  <sheetProtection algorithmName="SHA-512" hashValue="+2Pu/keWYNsQk+wAUBYgma07Rwv24Gw/r/i2sr08igGILK4Tzpklev/N3BntX2whBsTgo9aIck6Q7J0hbJG9ig==" saltValue="2ki1i4PGmaUvxSFD8Hf0zw==" spinCount="100000" sheet="1" objects="1" scenarios="1"/>
  <mergeCells count="14">
    <mergeCell ref="B27:F27"/>
    <mergeCell ref="B29:F29"/>
    <mergeCell ref="C1:D1"/>
    <mergeCell ref="B2:F2"/>
    <mergeCell ref="C3:F3"/>
    <mergeCell ref="B7:F7"/>
    <mergeCell ref="B10:F10"/>
    <mergeCell ref="D11:F11"/>
    <mergeCell ref="D12:F12"/>
    <mergeCell ref="B16:F16"/>
    <mergeCell ref="B18:F18"/>
    <mergeCell ref="D13:F13"/>
    <mergeCell ref="C14:F14"/>
    <mergeCell ref="B19:D22"/>
  </mergeCells>
  <conditionalFormatting sqref="F9">
    <cfRule type="containsBlanks" dxfId="27" priority="6">
      <formula>LEN(TRIM(F9))=0</formula>
    </cfRule>
  </conditionalFormatting>
  <conditionalFormatting sqref="E9">
    <cfRule type="cellIs" dxfId="26" priority="4" operator="greaterThan">
      <formula>0</formula>
    </cfRule>
    <cfRule type="cellIs" dxfId="25" priority="5" operator="equal">
      <formula>0</formula>
    </cfRule>
  </conditionalFormatting>
  <conditionalFormatting sqref="F8">
    <cfRule type="containsBlanks" dxfId="24" priority="3">
      <formula>LEN(TRIM(F8))=0</formula>
    </cfRule>
  </conditionalFormatting>
  <conditionalFormatting sqref="E8">
    <cfRule type="cellIs" dxfId="23" priority="1" operator="equal">
      <formula>0</formula>
    </cfRule>
    <cfRule type="cellIs" dxfId="22" priority="2" operator="greaterThan">
      <formula>0</formula>
    </cfRule>
  </conditionalFormatting>
  <pageMargins left="0.7" right="0.7" top="0.75" bottom="0.75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42" r:id="rId4" name="Drop Down 2">
              <controlPr defaultSize="0" autoLine="0" autoPict="0">
                <anchor moveWithCells="1">
                  <from>
                    <xdr:col>1</xdr:col>
                    <xdr:colOff>2501900</xdr:colOff>
                    <xdr:row>3</xdr:row>
                    <xdr:rowOff>0</xdr:rowOff>
                  </from>
                  <to>
                    <xdr:col>5</xdr:col>
                    <xdr:colOff>1035050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43" r:id="rId5" name="Drop Down 3">
              <controlPr defaultSize="0" autoLine="0" autoPict="0">
                <anchor moveWithCells="1">
                  <from>
                    <xdr:col>1</xdr:col>
                    <xdr:colOff>2501900</xdr:colOff>
                    <xdr:row>3</xdr:row>
                    <xdr:rowOff>215900</xdr:rowOff>
                  </from>
                  <to>
                    <xdr:col>5</xdr:col>
                    <xdr:colOff>1028700</xdr:colOff>
                    <xdr:row>4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44" r:id="rId6" name="Drop Down 4">
              <controlPr defaultSize="0" autoLine="0" autoPict="0">
                <anchor moveWithCells="1">
                  <from>
                    <xdr:col>2</xdr:col>
                    <xdr:colOff>0</xdr:colOff>
                    <xdr:row>5</xdr:row>
                    <xdr:rowOff>0</xdr:rowOff>
                  </from>
                  <to>
                    <xdr:col>5</xdr:col>
                    <xdr:colOff>1028700</xdr:colOff>
                    <xdr:row>5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" r:id="rId7" name="Drop Down 5">
              <controlPr defaultSize="0" autoLine="0" autoPict="0">
                <anchor moveWithCells="1">
                  <from>
                    <xdr:col>2</xdr:col>
                    <xdr:colOff>0</xdr:colOff>
                    <xdr:row>2</xdr:row>
                    <xdr:rowOff>0</xdr:rowOff>
                  </from>
                  <to>
                    <xdr:col>5</xdr:col>
                    <xdr:colOff>1028700</xdr:colOff>
                    <xdr:row>2</xdr:row>
                    <xdr:rowOff>209550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F34C98-8FBE-4D39-86B8-527F12596353}">
  <sheetPr>
    <tabColor rgb="FF92D050"/>
  </sheetPr>
  <dimension ref="A1:AJ66"/>
  <sheetViews>
    <sheetView showGridLines="0" showRowColHeaders="0" tabSelected="1" zoomScale="80" zoomScaleNormal="80" workbookViewId="0">
      <selection activeCell="F16" sqref="F16"/>
    </sheetView>
  </sheetViews>
  <sheetFormatPr defaultColWidth="9.1796875" defaultRowHeight="14.5"/>
  <cols>
    <col min="1" max="1" width="1.1796875" style="18" customWidth="1"/>
    <col min="2" max="2" width="35.81640625" style="18" customWidth="1"/>
    <col min="3" max="3" width="14" style="18" customWidth="1"/>
    <col min="4" max="4" width="9.1796875" style="18"/>
    <col min="5" max="5" width="1.1796875" style="18" customWidth="1"/>
    <col min="6" max="6" width="14.90625" style="18" customWidth="1"/>
    <col min="7" max="7" width="9.1796875" style="18"/>
    <col min="8" max="20" width="5.1796875" style="18" customWidth="1"/>
    <col min="21" max="21" width="5.26953125" style="18" customWidth="1"/>
    <col min="22" max="22" width="24.1796875" style="620" hidden="1" customWidth="1"/>
    <col min="23" max="32" width="9.1796875" style="620" hidden="1" customWidth="1"/>
    <col min="33" max="36" width="9.1796875" style="18" hidden="1" customWidth="1"/>
    <col min="37" max="38" width="9.1796875" style="18" customWidth="1"/>
    <col min="39" max="16384" width="9.1796875" style="18"/>
  </cols>
  <sheetData>
    <row r="1" spans="1:32" s="583" customFormat="1" ht="69" customHeight="1" thickBot="1">
      <c r="A1" s="18"/>
      <c r="B1" s="581"/>
      <c r="C1" s="582"/>
      <c r="D1" s="582"/>
      <c r="V1" s="620"/>
      <c r="W1" s="631" t="str">
        <f>IF(C11=0,"B",C11)</f>
        <v>B</v>
      </c>
      <c r="X1" s="631"/>
      <c r="Y1" s="631"/>
      <c r="Z1" s="620">
        <v>10</v>
      </c>
      <c r="AA1" s="620">
        <v>35</v>
      </c>
      <c r="AB1" s="620"/>
      <c r="AC1" s="620"/>
      <c r="AD1" s="620"/>
      <c r="AE1" s="620" t="s">
        <v>1733</v>
      </c>
      <c r="AF1" s="620"/>
    </row>
    <row r="2" spans="1:32" ht="17.149999999999999" customHeight="1">
      <c r="B2" s="584" t="s">
        <v>4706</v>
      </c>
      <c r="C2" s="585"/>
      <c r="D2" s="585"/>
      <c r="E2" s="585"/>
      <c r="F2" s="586"/>
      <c r="J2" s="587"/>
      <c r="V2" s="100" t="s">
        <v>1814</v>
      </c>
      <c r="X2" s="631" t="str">
        <f>IF(D11=0,"L",D11)</f>
        <v>L</v>
      </c>
      <c r="Y2" s="631"/>
      <c r="Z2" s="631"/>
      <c r="AD2" s="620" t="s">
        <v>4707</v>
      </c>
      <c r="AE2" s="620">
        <f>F8-(F7*2)-(Y60*2)-31</f>
        <v>-31</v>
      </c>
    </row>
    <row r="3" spans="1:32" ht="17.149999999999999" customHeight="1">
      <c r="B3" s="630" t="s">
        <v>4703</v>
      </c>
      <c r="C3" s="628"/>
      <c r="D3" s="628"/>
      <c r="E3" s="628"/>
      <c r="F3" s="629"/>
      <c r="K3" s="587"/>
      <c r="P3" s="589"/>
      <c r="V3" s="100" t="s">
        <v>1815</v>
      </c>
      <c r="AD3" s="620" t="s">
        <v>4708</v>
      </c>
      <c r="AE3" s="620">
        <f>F8-(F7*2)-(Y60*2)-37</f>
        <v>-37</v>
      </c>
    </row>
    <row r="4" spans="1:32" ht="17.149999999999999" customHeight="1">
      <c r="B4" s="588" t="s">
        <v>1813</v>
      </c>
      <c r="C4" s="590"/>
      <c r="D4" s="591"/>
      <c r="E4" s="591"/>
      <c r="F4" s="592"/>
      <c r="V4" s="100" t="s">
        <v>1816</v>
      </c>
    </row>
    <row r="5" spans="1:32" ht="17.149999999999999" customHeight="1">
      <c r="B5" s="588" t="s">
        <v>4211</v>
      </c>
      <c r="C5" s="590"/>
      <c r="D5" s="591"/>
      <c r="E5" s="591"/>
      <c r="F5" s="592"/>
      <c r="V5" s="100" t="s">
        <v>1817</v>
      </c>
      <c r="AE5" s="620" t="s">
        <v>4709</v>
      </c>
    </row>
    <row r="6" spans="1:32" ht="17.149999999999999" customHeight="1">
      <c r="B6" s="593"/>
      <c r="C6" s="594"/>
      <c r="D6" s="594"/>
      <c r="E6" s="594"/>
      <c r="F6" s="595"/>
      <c r="V6" s="100" t="s">
        <v>1818</v>
      </c>
      <c r="AE6" s="620">
        <f>X10-8</f>
        <v>-8</v>
      </c>
      <c r="AF6" s="620">
        <f>IF(AE6&lt;0,,AE6)</f>
        <v>0</v>
      </c>
    </row>
    <row r="7" spans="1:32" ht="17.149999999999999" customHeight="1">
      <c r="B7" s="596" t="s">
        <v>1891</v>
      </c>
      <c r="C7" s="597"/>
      <c r="D7" s="597"/>
      <c r="E7" s="598">
        <f>F7</f>
        <v>0</v>
      </c>
      <c r="F7" s="599"/>
      <c r="V7" s="100"/>
    </row>
    <row r="8" spans="1:32" ht="17.149999999999999" customHeight="1">
      <c r="B8" s="600" t="s">
        <v>1801</v>
      </c>
      <c r="C8" s="601"/>
      <c r="D8" s="601"/>
      <c r="E8" s="602">
        <f>F8</f>
        <v>0</v>
      </c>
      <c r="F8" s="603"/>
      <c r="V8" s="100">
        <v>1</v>
      </c>
    </row>
    <row r="9" spans="1:32" ht="17.149999999999999" customHeight="1">
      <c r="B9" s="593"/>
      <c r="C9" s="594"/>
      <c r="D9" s="594"/>
      <c r="E9" s="594"/>
      <c r="F9" s="595"/>
      <c r="AE9" s="620">
        <v>1</v>
      </c>
      <c r="AF9" s="620">
        <v>0</v>
      </c>
    </row>
    <row r="10" spans="1:32" ht="17.149999999999999" customHeight="1">
      <c r="B10" s="604"/>
      <c r="C10" s="605" t="s">
        <v>4</v>
      </c>
      <c r="D10" s="606" t="s">
        <v>4710</v>
      </c>
      <c r="E10" s="606"/>
      <c r="F10" s="607"/>
      <c r="S10" s="589"/>
      <c r="X10" s="620">
        <f>VLOOKUP(V15,$X$11:$Y$14,2,0)</f>
        <v>0</v>
      </c>
      <c r="AE10" s="620">
        <v>2</v>
      </c>
      <c r="AF10" s="620">
        <f>AE2</f>
        <v>-31</v>
      </c>
    </row>
    <row r="11" spans="1:32" ht="17.149999999999999" customHeight="1">
      <c r="B11" s="588"/>
      <c r="C11" s="608">
        <f>SUM(AF13)</f>
        <v>0</v>
      </c>
      <c r="D11" s="609">
        <f>SUM(AF6)</f>
        <v>0</v>
      </c>
      <c r="E11" s="609"/>
      <c r="F11" s="610"/>
      <c r="V11" s="100" t="s">
        <v>1819</v>
      </c>
      <c r="X11" s="620">
        <v>1</v>
      </c>
      <c r="Y11" s="620">
        <v>0</v>
      </c>
      <c r="AE11" s="620">
        <v>3</v>
      </c>
      <c r="AF11" s="620">
        <f>AE3</f>
        <v>-37</v>
      </c>
    </row>
    <row r="12" spans="1:32" ht="17.149999999999999" customHeight="1">
      <c r="V12" s="100" t="s">
        <v>1821</v>
      </c>
      <c r="X12" s="620">
        <v>2</v>
      </c>
      <c r="Y12" s="620">
        <v>420</v>
      </c>
      <c r="AF12" s="620">
        <f>VLOOKUP(V66,AE9:AF11,2,0)</f>
        <v>0</v>
      </c>
    </row>
    <row r="13" spans="1:32" ht="17.149999999999999" customHeight="1">
      <c r="B13" s="627"/>
      <c r="C13" s="627"/>
      <c r="D13" s="627"/>
      <c r="E13" s="627"/>
      <c r="F13" s="627"/>
      <c r="V13" s="100" t="s">
        <v>1822</v>
      </c>
      <c r="X13" s="620">
        <v>3</v>
      </c>
      <c r="Y13" s="620">
        <v>470</v>
      </c>
      <c r="AF13" s="620">
        <f>IF(AF12&lt;0,,AF12)</f>
        <v>0</v>
      </c>
    </row>
    <row r="14" spans="1:32" ht="17.149999999999999" customHeight="1">
      <c r="B14" s="601"/>
      <c r="C14" s="601"/>
      <c r="D14" s="601"/>
      <c r="E14" s="601"/>
      <c r="F14" s="601"/>
      <c r="V14" s="100" t="s">
        <v>1823</v>
      </c>
      <c r="X14" s="620">
        <v>4</v>
      </c>
      <c r="Y14" s="620">
        <v>520</v>
      </c>
    </row>
    <row r="15" spans="1:32" ht="15.5">
      <c r="B15" s="613"/>
      <c r="C15" s="613"/>
      <c r="D15" s="613"/>
      <c r="E15" s="613"/>
      <c r="F15" s="613"/>
      <c r="V15" s="100">
        <v>1</v>
      </c>
      <c r="AA15" s="620">
        <v>1</v>
      </c>
      <c r="AB15" s="620">
        <v>0</v>
      </c>
    </row>
    <row r="16" spans="1:32">
      <c r="B16" s="614"/>
      <c r="C16" s="614"/>
      <c r="D16" s="614"/>
      <c r="E16" s="614"/>
      <c r="F16" s="614"/>
      <c r="AA16" s="620">
        <v>2</v>
      </c>
      <c r="AB16" s="620">
        <v>0</v>
      </c>
    </row>
    <row r="17" spans="2:28" ht="22.5" customHeight="1">
      <c r="B17" s="614"/>
      <c r="C17" s="614"/>
      <c r="D17" s="614"/>
      <c r="E17" s="614"/>
      <c r="F17" s="614"/>
      <c r="J17" s="611"/>
      <c r="O17" s="612"/>
      <c r="AA17" s="620">
        <v>3</v>
      </c>
      <c r="AB17" s="620">
        <f>Z20</f>
        <v>0</v>
      </c>
    </row>
    <row r="18" spans="2:28" ht="29.25" customHeight="1">
      <c r="B18" s="614"/>
      <c r="C18" s="614"/>
      <c r="D18" s="614"/>
      <c r="E18" s="614"/>
      <c r="F18" s="614"/>
      <c r="AA18" s="620">
        <v>4</v>
      </c>
      <c r="AB18" s="620">
        <v>0</v>
      </c>
    </row>
    <row r="19" spans="2:28" ht="15" customHeight="1">
      <c r="B19" s="614"/>
      <c r="C19" s="614"/>
      <c r="D19" s="614"/>
      <c r="E19" s="614"/>
      <c r="F19" s="614"/>
      <c r="AA19" s="620">
        <v>5</v>
      </c>
      <c r="AB19" s="620">
        <v>0</v>
      </c>
    </row>
    <row r="20" spans="2:28">
      <c r="B20" s="623"/>
      <c r="C20" s="615"/>
      <c r="D20" s="615"/>
      <c r="E20" s="615"/>
      <c r="F20" s="615"/>
      <c r="V20" s="100">
        <v>1</v>
      </c>
      <c r="W20" s="100">
        <v>0</v>
      </c>
      <c r="Y20" s="620">
        <f>(F8-F7*2)-(2*Y60)-57.5</f>
        <v>-57.5</v>
      </c>
      <c r="Z20" s="620">
        <f>IF(Y20&lt;0,,Y20)</f>
        <v>0</v>
      </c>
    </row>
    <row r="21" spans="2:28" ht="74" customHeight="1">
      <c r="B21" s="624"/>
      <c r="C21" s="616"/>
      <c r="D21" s="616"/>
      <c r="E21" s="616"/>
      <c r="F21" s="616"/>
      <c r="V21" s="100">
        <v>2</v>
      </c>
      <c r="W21" s="100">
        <v>270</v>
      </c>
      <c r="Z21" s="620">
        <f>VLOOKUP(V8,$AA$15:$AB$19,2,0)</f>
        <v>0</v>
      </c>
    </row>
    <row r="22" spans="2:28" ht="45" customHeight="1">
      <c r="B22" s="625"/>
      <c r="C22" s="619"/>
      <c r="D22" s="619"/>
      <c r="E22" s="619"/>
      <c r="F22" s="619"/>
      <c r="U22" s="18" t="s">
        <v>40</v>
      </c>
      <c r="V22" s="100">
        <v>3</v>
      </c>
      <c r="W22" s="100">
        <v>310</v>
      </c>
    </row>
    <row r="23" spans="2:28">
      <c r="B23" s="617"/>
      <c r="C23" s="617"/>
      <c r="D23" s="617"/>
      <c r="E23" s="601"/>
      <c r="F23" s="601"/>
      <c r="V23" s="100">
        <v>4</v>
      </c>
      <c r="W23" s="100">
        <v>360</v>
      </c>
    </row>
    <row r="24" spans="2:28" ht="22.5" customHeight="1">
      <c r="B24" s="621"/>
      <c r="C24" s="621"/>
      <c r="D24" s="621"/>
      <c r="E24" s="621"/>
      <c r="F24" s="621"/>
      <c r="V24" s="100">
        <v>5</v>
      </c>
      <c r="W24" s="100">
        <v>430</v>
      </c>
    </row>
    <row r="25" spans="2:28" ht="12" customHeight="1">
      <c r="B25" s="601"/>
      <c r="C25" s="601"/>
      <c r="D25" s="601"/>
      <c r="E25" s="601"/>
      <c r="F25" s="601"/>
      <c r="V25" s="100">
        <v>6</v>
      </c>
      <c r="W25" s="100">
        <v>480</v>
      </c>
    </row>
    <row r="26" spans="2:28" ht="24.75" customHeight="1">
      <c r="B26" s="613"/>
      <c r="C26" s="613"/>
      <c r="D26" s="613"/>
      <c r="E26" s="613"/>
      <c r="F26" s="613"/>
      <c r="V26" s="100">
        <v>7</v>
      </c>
      <c r="W26" s="100">
        <v>530</v>
      </c>
    </row>
    <row r="27" spans="2:28" ht="18.5" customHeight="1">
      <c r="B27" s="622"/>
      <c r="C27" s="618"/>
      <c r="D27" s="614"/>
      <c r="E27" s="614"/>
      <c r="F27" s="614"/>
      <c r="V27" s="620">
        <f>VLOOKUP(V15,V20:W26,2,0)</f>
        <v>0</v>
      </c>
    </row>
    <row r="28" spans="2:28" ht="33" customHeight="1">
      <c r="B28" s="614"/>
      <c r="C28" s="614"/>
      <c r="D28" s="614"/>
      <c r="E28" s="614"/>
      <c r="F28" s="614"/>
      <c r="V28" s="620">
        <f>F8-2*F7-2*Y60-51.5</f>
        <v>-51.5</v>
      </c>
      <c r="W28" s="620">
        <f>IF(V28&lt;0,,V28)</f>
        <v>0</v>
      </c>
    </row>
    <row r="29" spans="2:28">
      <c r="B29" s="614"/>
      <c r="C29" s="614"/>
      <c r="D29" s="614"/>
      <c r="E29" s="614"/>
      <c r="F29" s="614"/>
      <c r="Y29" s="620">
        <v>1</v>
      </c>
      <c r="Z29" s="620">
        <v>0</v>
      </c>
    </row>
    <row r="30" spans="2:28">
      <c r="B30" s="614"/>
      <c r="C30" s="614"/>
      <c r="D30" s="614"/>
      <c r="E30" s="614"/>
      <c r="F30" s="614"/>
      <c r="V30" s="100" t="s">
        <v>1804</v>
      </c>
      <c r="W30" s="100"/>
      <c r="Y30" s="620">
        <v>2</v>
      </c>
      <c r="Z30" s="620">
        <v>0</v>
      </c>
    </row>
    <row r="31" spans="2:28">
      <c r="B31" s="623"/>
      <c r="C31" s="615"/>
      <c r="D31" s="615"/>
      <c r="E31" s="615"/>
      <c r="F31" s="615"/>
      <c r="V31" s="100">
        <f>F8-2*F7-2*Y60-63</f>
        <v>-63</v>
      </c>
      <c r="W31" s="100">
        <f>IF(V31&lt;0,,V31)</f>
        <v>0</v>
      </c>
      <c r="Y31" s="620">
        <v>3</v>
      </c>
      <c r="Z31" s="620">
        <v>0</v>
      </c>
    </row>
    <row r="32" spans="2:28" ht="15.5">
      <c r="B32" s="624"/>
      <c r="C32" s="616"/>
      <c r="D32" s="616"/>
      <c r="E32" s="616"/>
      <c r="F32" s="616"/>
      <c r="V32" s="100"/>
      <c r="W32" s="100"/>
      <c r="Y32" s="620">
        <v>4</v>
      </c>
      <c r="Z32" s="620">
        <f>Z35</f>
        <v>0</v>
      </c>
    </row>
    <row r="33" spans="2:26" ht="15.5">
      <c r="B33" s="625"/>
      <c r="C33" s="619"/>
      <c r="D33" s="619"/>
      <c r="E33" s="619"/>
      <c r="F33" s="619"/>
      <c r="Y33" s="620">
        <v>5</v>
      </c>
      <c r="Z33" s="620">
        <v>0</v>
      </c>
    </row>
    <row r="34" spans="2:26">
      <c r="B34" s="601"/>
      <c r="C34" s="601"/>
      <c r="D34" s="601"/>
      <c r="E34" s="601"/>
      <c r="F34" s="601"/>
      <c r="V34" s="100">
        <v>1</v>
      </c>
      <c r="W34" s="100">
        <v>0</v>
      </c>
    </row>
    <row r="35" spans="2:26">
      <c r="B35" s="601"/>
      <c r="C35" s="601"/>
      <c r="D35" s="601"/>
      <c r="E35" s="601"/>
      <c r="F35" s="601"/>
      <c r="V35" s="100">
        <v>2</v>
      </c>
      <c r="W35" s="100">
        <v>53</v>
      </c>
      <c r="Y35" s="620">
        <f>(F8-2*F7)-(2*Y60)-57.5</f>
        <v>-57.5</v>
      </c>
      <c r="Z35" s="620">
        <f>IF(Y35&lt;0,,Y35)</f>
        <v>0</v>
      </c>
    </row>
    <row r="36" spans="2:26">
      <c r="B36" s="601"/>
      <c r="C36" s="601"/>
      <c r="D36" s="601"/>
      <c r="E36" s="601"/>
      <c r="F36" s="601"/>
      <c r="V36" s="100">
        <v>3</v>
      </c>
      <c r="W36" s="100">
        <v>65.5</v>
      </c>
      <c r="Z36" s="620">
        <f>VLOOKUP(V8,$Y$29:$Z$33,2,0)</f>
        <v>0</v>
      </c>
    </row>
    <row r="37" spans="2:26">
      <c r="B37" s="601"/>
      <c r="C37" s="601"/>
      <c r="D37" s="601"/>
      <c r="E37" s="601"/>
      <c r="F37" s="601"/>
      <c r="V37" s="100">
        <v>4</v>
      </c>
      <c r="W37" s="100">
        <v>144</v>
      </c>
      <c r="Y37" s="620">
        <v>1</v>
      </c>
      <c r="Z37" s="620">
        <v>0</v>
      </c>
    </row>
    <row r="38" spans="2:26">
      <c r="B38" s="601"/>
      <c r="C38" s="601"/>
      <c r="D38" s="601"/>
      <c r="E38" s="601"/>
      <c r="F38" s="601"/>
      <c r="V38" s="100">
        <v>5</v>
      </c>
      <c r="W38" s="100">
        <v>176</v>
      </c>
      <c r="Y38" s="620">
        <v>2</v>
      </c>
      <c r="Z38" s="620">
        <v>0</v>
      </c>
    </row>
    <row r="39" spans="2:26">
      <c r="B39" s="626"/>
      <c r="C39" s="601"/>
      <c r="D39" s="601"/>
      <c r="E39" s="601"/>
      <c r="F39" s="601"/>
      <c r="V39" s="620">
        <f>VLOOKUP(V8,V34:W38,2,0)</f>
        <v>0</v>
      </c>
      <c r="Y39" s="620">
        <v>3</v>
      </c>
      <c r="Z39" s="620">
        <v>0</v>
      </c>
    </row>
    <row r="40" spans="2:26">
      <c r="B40" s="601"/>
      <c r="C40" s="601"/>
      <c r="D40" s="601"/>
      <c r="E40" s="601"/>
      <c r="F40" s="601"/>
      <c r="Y40" s="620">
        <v>4</v>
      </c>
      <c r="Z40" s="620">
        <f>Z43</f>
        <v>0</v>
      </c>
    </row>
    <row r="41" spans="2:26">
      <c r="B41" s="601"/>
      <c r="C41" s="601"/>
      <c r="D41" s="601"/>
      <c r="E41" s="601"/>
      <c r="F41" s="601"/>
      <c r="V41" s="100" t="s">
        <v>1825</v>
      </c>
      <c r="Y41" s="620">
        <v>5</v>
      </c>
      <c r="Z41" s="620">
        <v>0</v>
      </c>
    </row>
    <row r="42" spans="2:26">
      <c r="V42" s="100" t="s">
        <v>1827</v>
      </c>
    </row>
    <row r="43" spans="2:26">
      <c r="V43" s="100" t="s">
        <v>1828</v>
      </c>
      <c r="Y43" s="620">
        <f>(F8-2*F7)-(2*Y60)-90.5</f>
        <v>-90.5</v>
      </c>
      <c r="Z43" s="620">
        <f>IF(Y43&lt;0,,Y43)</f>
        <v>0</v>
      </c>
    </row>
    <row r="44" spans="2:26">
      <c r="V44" s="100">
        <v>1</v>
      </c>
      <c r="Z44" s="620">
        <f>VLOOKUP(V8,$Y$37:$Z$41,2,0)</f>
        <v>0</v>
      </c>
    </row>
    <row r="45" spans="2:26">
      <c r="V45" s="632"/>
    </row>
    <row r="46" spans="2:26">
      <c r="V46" s="632"/>
      <c r="W46" s="620">
        <v>1</v>
      </c>
      <c r="X46" s="620">
        <v>2</v>
      </c>
      <c r="Y46" s="620">
        <v>3</v>
      </c>
    </row>
    <row r="47" spans="2:26">
      <c r="V47" s="100">
        <v>1</v>
      </c>
      <c r="W47" s="100">
        <v>0</v>
      </c>
      <c r="X47" s="100">
        <v>0</v>
      </c>
      <c r="Y47" s="100">
        <v>0</v>
      </c>
    </row>
    <row r="48" spans="2:26">
      <c r="V48" s="100">
        <v>2</v>
      </c>
      <c r="W48" s="100">
        <v>0</v>
      </c>
      <c r="X48" s="100">
        <v>279</v>
      </c>
      <c r="Y48" s="100">
        <v>288</v>
      </c>
    </row>
    <row r="49" spans="22:25">
      <c r="V49" s="100">
        <v>3</v>
      </c>
      <c r="W49" s="100">
        <v>0</v>
      </c>
      <c r="X49" s="100">
        <v>315</v>
      </c>
      <c r="Y49" s="100">
        <v>324</v>
      </c>
    </row>
    <row r="50" spans="22:25">
      <c r="V50" s="100">
        <v>4</v>
      </c>
      <c r="W50" s="100">
        <v>0</v>
      </c>
      <c r="X50" s="100">
        <v>365</v>
      </c>
      <c r="Y50" s="100">
        <v>374</v>
      </c>
    </row>
    <row r="51" spans="22:25">
      <c r="V51" s="100">
        <v>5</v>
      </c>
      <c r="W51" s="100">
        <v>0</v>
      </c>
      <c r="X51" s="100">
        <v>435</v>
      </c>
      <c r="Y51" s="100">
        <v>444</v>
      </c>
    </row>
    <row r="52" spans="22:25">
      <c r="V52" s="100">
        <v>6</v>
      </c>
      <c r="W52" s="100">
        <v>0</v>
      </c>
      <c r="X52" s="100">
        <v>485</v>
      </c>
      <c r="Y52" s="100">
        <v>494</v>
      </c>
    </row>
    <row r="53" spans="22:25">
      <c r="V53" s="100">
        <v>7</v>
      </c>
      <c r="W53" s="100">
        <v>0</v>
      </c>
      <c r="X53" s="100">
        <v>535</v>
      </c>
      <c r="Y53" s="100">
        <v>544</v>
      </c>
    </row>
    <row r="54" spans="22:25">
      <c r="V54" s="620">
        <f>VLOOKUP(V15,V47:Y53,MATCH(V44,V46:Y46,0),0)</f>
        <v>0</v>
      </c>
    </row>
    <row r="57" spans="22:25">
      <c r="V57" s="100" t="s">
        <v>4212</v>
      </c>
      <c r="X57" s="620">
        <v>1</v>
      </c>
      <c r="Y57" s="620">
        <v>0</v>
      </c>
    </row>
    <row r="58" spans="22:25">
      <c r="V58" s="100" t="s">
        <v>4213</v>
      </c>
      <c r="X58" s="620">
        <v>2</v>
      </c>
      <c r="Y58" s="620">
        <v>12.5</v>
      </c>
    </row>
    <row r="59" spans="22:25">
      <c r="V59" s="100" t="s">
        <v>4214</v>
      </c>
      <c r="X59" s="620">
        <v>3</v>
      </c>
      <c r="Y59" s="620">
        <v>10.5</v>
      </c>
    </row>
    <row r="60" spans="22:25">
      <c r="V60" s="100">
        <v>1</v>
      </c>
      <c r="Y60" s="620">
        <f>VLOOKUP(V60,X57:Y59,2,0)</f>
        <v>0</v>
      </c>
    </row>
    <row r="63" spans="22:25">
      <c r="V63" s="100" t="s">
        <v>4704</v>
      </c>
    </row>
    <row r="64" spans="22:25">
      <c r="V64" s="100" t="s">
        <v>4705</v>
      </c>
    </row>
    <row r="65" spans="22:22">
      <c r="V65" s="100" t="s">
        <v>1811</v>
      </c>
    </row>
    <row r="66" spans="22:22">
      <c r="V66" s="100">
        <v>1</v>
      </c>
    </row>
  </sheetData>
  <sheetProtection algorithmName="SHA-512" hashValue="CBqqVNH7fWYxixgwZoS9+pv/x9KUD4Q7F7rkjyq5qliKookE2RPC6rZAo0aYTU1JRlR1wFEu5M/v0wLIDhv6Kg==" saltValue="XJOQAMKeSmOmOpHBtahJPQ==" spinCount="100000" sheet="1" objects="1" scenarios="1"/>
  <mergeCells count="10">
    <mergeCell ref="B26:F26"/>
    <mergeCell ref="W1:Y1"/>
    <mergeCell ref="X2:Z2"/>
    <mergeCell ref="D11:F11"/>
    <mergeCell ref="B15:F15"/>
    <mergeCell ref="C1:D1"/>
    <mergeCell ref="B2:F2"/>
    <mergeCell ref="B6:F6"/>
    <mergeCell ref="B9:F9"/>
    <mergeCell ref="D10:F10"/>
  </mergeCells>
  <conditionalFormatting sqref="F8">
    <cfRule type="containsBlanks" dxfId="228" priority="6">
      <formula>LEN(TRIM(F8))=0</formula>
    </cfRule>
  </conditionalFormatting>
  <conditionalFormatting sqref="E8">
    <cfRule type="cellIs" dxfId="227" priority="4" operator="greaterThan">
      <formula>0</formula>
    </cfRule>
    <cfRule type="cellIs" dxfId="226" priority="5" operator="equal">
      <formula>0</formula>
    </cfRule>
  </conditionalFormatting>
  <conditionalFormatting sqref="F7">
    <cfRule type="containsBlanks" dxfId="225" priority="3">
      <formula>LEN(TRIM(F7))=0</formula>
    </cfRule>
  </conditionalFormatting>
  <conditionalFormatting sqref="E7">
    <cfRule type="cellIs" dxfId="224" priority="1" operator="equal">
      <formula>0</formula>
    </cfRule>
    <cfRule type="cellIs" dxfId="223" priority="2" operator="greaterThan">
      <formula>0</formula>
    </cfRule>
  </conditionalFormatting>
  <pageMargins left="0.7" right="0.7" top="0.75" bottom="0.75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9153" r:id="rId4" name="Drop Down 1">
              <controlPr defaultSize="0" autoLine="0" autoPict="0">
                <anchor moveWithCells="1">
                  <from>
                    <xdr:col>1</xdr:col>
                    <xdr:colOff>2501900</xdr:colOff>
                    <xdr:row>3</xdr:row>
                    <xdr:rowOff>0</xdr:rowOff>
                  </from>
                  <to>
                    <xdr:col>5</xdr:col>
                    <xdr:colOff>1035050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155" r:id="rId5" name="Drop Down 3">
              <controlPr defaultSize="0" autoLine="0" autoPict="0">
                <anchor moveWithCells="1">
                  <from>
                    <xdr:col>2</xdr:col>
                    <xdr:colOff>0</xdr:colOff>
                    <xdr:row>4</xdr:row>
                    <xdr:rowOff>0</xdr:rowOff>
                  </from>
                  <to>
                    <xdr:col>5</xdr:col>
                    <xdr:colOff>1035050</xdr:colOff>
                    <xdr:row>4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157" r:id="rId6" name="Drop Down 5">
              <controlPr defaultSize="0" autoLine="0" autoPict="0">
                <anchor moveWithCells="1">
                  <from>
                    <xdr:col>2</xdr:col>
                    <xdr:colOff>0</xdr:colOff>
                    <xdr:row>2</xdr:row>
                    <xdr:rowOff>0</xdr:rowOff>
                  </from>
                  <to>
                    <xdr:col>5</xdr:col>
                    <xdr:colOff>1035050</xdr:colOff>
                    <xdr:row>3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s q m i d = " 5 0 f 6 6 0 9 6 - 0 1 6 4 - 4 3 b 6 - b b a e - 6 0 0 7 6 9 f f 6 b d 2 "   x m l n s = " h t t p : / / s c h e m a s . m i c r o s o f t . c o m / D a t a M a s h u p " > A A A A A P g E A A B Q S w M E F A A C A A g A F q J z V k F B r E G n A A A A + Q A A A B I A H A B D b 2 5 m a W c v U G F j a 2 F n Z S 5 4 b W w g o h g A K K A U A A A A A A A A A A A A A A A A A A A A A A A A A A A A h Y + 9 D o I w G E V f h X S n P x C N k o 8 y u E p i N B r X p l R o h G K g t b y b g 4 / k K 0 i i q J v j P T n D u Y / b H b K h q Y O r 6 n r d m h Q x T F G g j G w L b c o U O X s K F y j j s B H y L E o V j L L p k 6 E v U l R Z e 0 k I 8 d 5 j H + O 2 K 0 l E K S P H f L 2 T l W o E + s j 6 v x x q 0 1 t h p E I c D q 8 Y H u E 5 w z O 2 j D C L K Q M y c c i 1 + T r R m I w p k B 8 I K 1 d b 1 y n e u X C 7 B z J N I O 8 b / A l Q S w M E F A A C A A g A F q J z V g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B a i c 1 a W G 3 4 9 7 w E A A N M E A A A T A B w A R m 9 y b X V s Y X M v U 2 V j d G l v b j E u b S C i G A A o o B Q A A A A A A A A A A A A A A A A A A A A A A A A A A A D N k U 1 r U 0 E U h v e B / I c h b l L I 3 I / c j + R a 3 F g 3 b k Q w 4 E J E Z u a e a Y L J 3 H j v X N M Q A r a C L g q K g l B c u R D X Q S 3 G j 9 S / c O Y f O b d p Q a 1 0 o S A d G G a Y 8 5 5 z n v N O A U I P M k V u r U 9 / s 1 6 r 1 4 o + y y E l l x o 3 2 M P B N t N Z f p U V c I / L j v S i 0 K e C S 4 + G f p x S 3 g k S G j H O I x 5 F K f P D B r l C h q D r N W I X H p h d s 4 d H 5 i m u c I l f b O w 2 c O c m 2 4 Z m d d n K l A a l i 2 a j r / W 4 u O y 6 k 8 n E 4 U z d H z h 5 6 Y 7 z L C 2 F L l x R 5 j k o M X U F d x s b G / X a Q P 2 5 w X n 0 w G L w k 8 i j H S l T G g a B o E k E g g q f y 6 j r B c y T 3 j / S T 5 l K Y a d C V z A p 3 A d l p q F w 2 4 H T 1 6 P h X 4 P H P O p 0 E x l S T z B r e 2 L p u + A L C m G Y g h + H l r x 7 c W 1 P g 1 h 4 K Q f a Z a m 0 9 G 2 P J m H k 0 z j p + J J H 7 R i A X y R 6 f G 0 e m 0 d W s U / w P S 7 w q 3 l m 9 o h V L o j Z x U P 8 g E f 4 E V f m + f + A b q 2 r X 2 O a e b b k 7 1 1 m 3 v x O F b t 7 o r P 0 B / g J v 1 n M 1 f F e m X 3 8 T G z K E r 9 X v D 3 G h + D 0 c q Y K m e W j r W x Y j l R v O o a i e d y j N Z t Z A 6 o J G y 2 i 7 T v R s K P n L W K f X 9 m x l 1 V f 8 8 Q G r y s d h 0 6 V u o 6 + P L U K F 2 d T T y w l + A 5 f E H y D b 8 9 K f u V e 4 u G p R J U j D v l 8 / t M H n j / m 5 g 9 Q S w E C L Q A U A A I A C A A W o n N W Q U G s Q a c A A A D 5 A A A A E g A A A A A A A A A A A A A A A A A A A A A A Q 2 9 u Z m l n L 1 B h Y 2 t h Z 2 U u e G 1 s U E s B A i 0 A F A A C A A g A F q J z V g / K 6 a u k A A A A 6 Q A A A B M A A A A A A A A A A A A A A A A A 8 w A A A F t D b 2 5 0 Z W 5 0 X 1 R 5 c G V z X S 5 4 b W x Q S w E C L Q A U A A I A C A A W o n N W l h t + P e 8 B A A D T B A A A E w A A A A A A A A A A A A A A A A D k A Q A A R m 9 y b X V s Y X M v U 2 V j d G l v b j E u b V B L B Q Y A A A A A A w A D A M I A A A A g B A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7 2 F w A A A A A A A N Q X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x J d G V t P j x J d G V t T G 9 j Y X R p b 2 4 + P E l 0 Z W 1 U e X B l P k Z v c m 1 1 b G E 8 L 0 l 0 Z W 1 U e X B l P j x J d G V t U G F 0 a D 5 T Z W N 0 a W 9 u M S 9 O Y X Z p Z 2 F 0 b 3 J C Y X N l X 2 J m N 2 Y w N T Q x L W N i Z j A t N D E 2 Z C 1 i N z M 5 L T V h Y m I 1 Y j U 1 Z G E x N D w v S X R l b V B h d G g + P C 9 J d G V t T G 9 j Y X R p b 2 4 + P F N 0 Y W J s Z U V u d H J p Z X M + P E V u d H J 5 I F R 5 c G U 9 I k l z U H J p d m F 0 Z S I g V m F s d W U 9 I m w x I i A v P j x F b n R y e S B U e X B l P S J S Z X N 1 b H R U e X B l I i B W Y W x 1 Z T 0 i c 1 R h Y m x l I i A v P j x F b n R y e S B U e X B l P S J C d W Z m Z X J O Z X h 0 U m V m c m V z a C I g V m F s d W U 9 I m w x I i A v P j x F b n R y e S B U e X B l P S J O Y W 1 l V X B k Y X R l Z E F m d G V y R m l s b C I g V m F s d W U 9 I m w x I i A v P j w v U 3 R h Y m x l R W 5 0 c m l l c z 4 8 L 0 l 0 Z W 0 + P E l 0 Z W 0 + P E l 0 Z W 1 M b 2 N h d G l v b j 4 8 S X R l b V R 5 c G U + R m 9 y b X V s Y T w v S X R l b V R 5 c G U + P E l 0 Z W 1 Q Y X R o P l N l Y 3 R p b 2 4 x L 0 5 h d m l n Y X R v c k J h c 2 V f Y m Y 3 Z j A 1 N D E t Y 2 J m M C 0 0 M T Z k L W I 3 M z k t N W F i Y j V i N T V k Y T E 0 L y V E M C U 5 O C V E M S U 4 M S V E M S U 4 M i V E M C V C R S V E M S U 4 N y V E M C V C R C V E M C V C O C V E M C V C Q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5 h d m l n Y X R v c k J h c 2 V f Z W E 2 Z T E 5 N T A t N 2 Z m Z C 0 0 M z N j L T k 1 Z W M t Y z F i Z j U 4 M D N h M G Y w P C 9 J d G V t U G F 0 a D 4 8 L 0 l 0 Z W 1 M b 2 N h d G l v b j 4 8 U 3 R h Y m x l R W 5 0 c m l l c z 4 8 R W 5 0 c n k g V H l w Z T 0 i S X N Q c m l 2 Y X R l I i B W Y W x 1 Z T 0 i b D E i I C 8 + P E V u d H J 5 I F R 5 c G U 9 I l J l c 3 V s d F R 5 c G U i I F Z h b H V l P S J z V G F i b G U i I C 8 + P E V u d H J 5 I F R 5 c G U 9 I k J 1 Z m Z l c k 5 l e H R S Z W Z y Z X N o I i B W Y W x 1 Z T 0 i b D E i I C 8 + P E V u d H J 5 I F R 5 c G U 9 I k 5 h b W V V c G R h d G V k Q W Z 0 Z X J G a W x s I i B W Y W x 1 Z T 0 i b D E i I C 8 + P C 9 T d G F i b G V F b n R y a W V z P j w v S X R l b T 4 8 S X R l b T 4 8 S X R l b U x v Y 2 F 0 a W 9 u P j x J d G V t V H l w Z T 5 G b 3 J t d W x h P C 9 J d G V t V H l w Z T 4 8 S X R l b V B h d G g + U 2 V j d G l v b j E v T m F 2 a W d h d G 9 y Q m F z Z V 9 l Y T Z l M T k 1 M C 0 3 Z m Z k L T Q z M 2 M t O T V l Y y 1 j M W J m N T g w M 2 E w Z j A v J U Q w J T k 4 J U Q x J T g x J U Q x J T g y J U Q w J U J F J U Q x J T g 3 J U Q w J U J E J U Q w J U I 4 J U Q w J U J B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m F 2 a W d h d G 9 y Q m F z Z V 8 2 Y j U 3 O D l m N C 0 w Y 2 E w L T Q 5 Z m Q t O G U x Y y 1 l N D R k Z T E 2 N D N h M D g 8 L 0 l 0 Z W 1 Q Y X R o P j w v S X R l b U x v Y 2 F 0 a W 9 u P j x T d G F i b G V F b n R y a W V z P j x F b n R y e S B U e X B l P S J J c 1 B y a X Z h d G U i I F Z h b H V l P S J s M S I g L z 4 8 R W 5 0 c n k g V H l w Z T 0 i U m V z d W x 0 V H l w Z S I g V m F s d W U 9 I n N U Y W J s Z S I g L z 4 8 R W 5 0 c n k g V H l w Z T 0 i Q n V m Z m V y T m V 4 d F J l Z n J l c 2 g i I F Z h b H V l P S J s M S I g L z 4 8 R W 5 0 c n k g V H l w Z T 0 i T m F t Z V V w Z G F 0 Z W R B Z n R l c k Z p b G w i I F Z h b H V l P S J s M S I g L z 4 8 L 1 N 0 Y W J s Z U V u d H J p Z X M + P C 9 J d G V t P j x J d G V t P j x J d G V t T G 9 j Y X R p b 2 4 + P E l 0 Z W 1 U e X B l P k Z v c m 1 1 b G E 8 L 0 l 0 Z W 1 U e X B l P j x J d G V t U G F 0 a D 5 T Z W N 0 a W 9 u M S 9 O Y X Z p Z 2 F 0 b 3 J C Y X N l X z Z i N T c 4 O W Y 0 L T B j Y T A t N D l m Z C 0 4 Z T F j L W U 0 N G R l M T Y 0 M 2 E w O C 8 l R D A l O T g l R D E l O D E l R D E l O D I l R D A l Q k U l R D E l O D c l R D A l Q k Q l R D A l Q j g l R D A l Q k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O Y X Z p Z 2 F 0 b 3 J C Y X N l X 2 Q z N m M w Z G J l L T h h Z G Y t N D k y M C 0 5 N D U x L T Y 5 N z F m Y j U y N m V l Y j w v S X R l b V B h d G g + P C 9 J d G V t T G 9 j Y X R p b 2 4 + P F N 0 Y W J s Z U V u d H J p Z X M + P E V u d H J 5 I F R 5 c G U 9 I k l z U H J p d m F 0 Z S I g V m F s d W U 9 I m w x I i A v P j x F b n R y e S B U e X B l P S J S Z X N 1 b H R U e X B l I i B W Y W x 1 Z T 0 i c 1 R h Y m x l I i A v P j x F b n R y e S B U e X B l P S J C d W Z m Z X J O Z X h 0 U m V m c m V z a C I g V m F s d W U 9 I m w x I i A v P j x F b n R y e S B U e X B l P S J O Y W 1 l V X B k Y X R l Z E F m d G V y R m l s b C I g V m F s d W U 9 I m w x I i A v P j w v U 3 R h Y m x l R W 5 0 c m l l c z 4 8 L 0 l 0 Z W 0 + P E l 0 Z W 0 + P E l 0 Z W 1 M b 2 N h d G l v b j 4 8 S X R l b V R 5 c G U + R m 9 y b X V s Y T w v S X R l b V R 5 c G U + P E l 0 Z W 1 Q Y X R o P l N l Y 3 R p b 2 4 x L 0 5 h d m l n Y X R v c k J h c 2 V f Z D M 2 Y z B k Y m U t O G F k Z i 0 0 O T I w L T k 0 N T E t N j k 3 M W Z i N T I 2 Z W V i L y V E M C U 5 O C V E M S U 4 M S V E M S U 4 M i V E M C V C R S V E M S U 4 N y V E M C V C R C V E M C V C O C V E M C V C Q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Q S V E M S U 4 M y V E M S U 4 M C V E M S U 4 M S V E M S U 4 Q i U y M C V E M C V C M i V E M C V C M C V E M C V C Q i V E M S U 4 R S V E M S U 4 M i U y M C V E M C V C R C V E M C V C M C U y M C V E M S U 4 M S V E M C V C N S V E M C V C M y V E M C V C R S V E M C V C N C V E M C V C R C V E M S U 4 R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l F 1 Z X J 5 S U Q i I F Z h b H V l P S J z O T A 3 O W M 2 Z G M t O T V l M C 0 0 Y m Y 5 L W I z M j I t Z m Y 0 N z A 3 N j Q y Y z I 4 I i A v P j x F b n R y e S B U e X B l P S J G a W x s T G F z d F V w Z G F 0 Z W Q i I F Z h b H V l P S J k M j A y M i 0 w N y 0 x M l Q w N z o 1 N T o y M S 4 x O T A y O D E 2 W i I g L z 4 8 R W 5 0 c n k g V H l w Z T 0 i R m l s b E V y c m 9 y Q 2 9 1 b n Q i I F Z h b H V l P S J s M C I g L z 4 8 R W 5 0 c n k g V H l w Z T 0 i R m l s b E N v b H V t b l R 5 c G V z I i B W Y W x 1 Z T 0 i c 0 J n T U d C Z 1 U 9 I i A v P j x F b n R y e S B U e X B l P S J G a W x s R X J y b 3 J D b 2 R l I i B W Y W x 1 Z T 0 i c 1 V u a 2 5 v d 2 4 i I C 8 + P E V u d H J 5 I F R 5 c G U 9 I k Z p b G x D b 3 V u d C I g V m F s d W U 9 I m w z N C I g L z 4 8 R W 5 0 c n k g V H l w Z T 0 i R m l s b E N v b H V t b k 5 h b W V z I i B W Y W x 1 Z T 0 i c 1 s m c X V v d D v Q m t C + 0 L Q m c X V v d D s s J n F 1 b 3 Q 7 0 J X Q t N C 4 0 L 3 Q u N G G J n F 1 b 3 Q 7 L C Z x d W 9 0 O 9 C S 0 L D Q u 9 G O 0 Y L Q s C Z x d W 9 0 O y w m c X V v d D v Q m t G D 0 Y D R g S D Q p t C R I N C g 0 K Q m c X V v d D s s J n F 1 b 3 Q 7 0 J j Q t 9 C 8 0 L X Q v d C 1 0 L 3 Q u N C 1 J n F 1 b 3 Q 7 X S I g L z 4 8 R W 5 0 c n k g V H l w Z T 0 i Q W R k Z W R U b 0 R h d G F N b 2 R l b C I g V m F s d W U 9 I m w w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/ Q m t G D 0 Y D R g d G L I N C y 0 L D Q u 9 G O 0 Y I g 0 L 3 Q s C D R g d C 1 0 L P Q v t C 0 0 L 3 R j y / Q m N C 3 0 L z Q t d C 9 0 L X Q v d C 9 0 Y v Q u S D R g t C 4 0 L 8 u e 9 C a 0 L 7 Q t C w w f S Z x d W 9 0 O y w m c X V v d D t T Z W N 0 a W 9 u M S / Q m t G D 0 Y D R g d G L I N C y 0 L D Q u 9 G O 0 Y I g 0 L 3 Q s C D R g d C 1 0 L P Q v t C 0 0 L 3 R j y / Q m N C 3 0 L z Q t d C 9 0 L X Q v d C 9 0 Y v Q u S D R g t C 4 0 L 8 u e 9 C V 0 L T Q u N C 9 0 L j R h i w x f S Z x d W 9 0 O y w m c X V v d D t T Z W N 0 a W 9 u M S / Q m t G D 0 Y D R g d G L I N C y 0 L D Q u 9 G O 0 Y I g 0 L 3 Q s C D R g d C 1 0 L P Q v t C 0 0 L 3 R j y / Q m N C 3 0 L z Q t d C 9 0 L X Q v d C 9 0 Y v Q u S D R g t C 4 0 L 8 u e 9 C S 0 L D Q u 9 G O 0 Y L Q s C w y f S Z x d W 9 0 O y w m c X V v d D t T Z W N 0 a W 9 u M S / Q m t G D 0 Y D R g d G L I N C y 0 L D Q u 9 G O 0 Y I g 0 L 3 Q s C D R g d C 1 0 L P Q v t C 0 0 L 3 R j y / Q m N C 3 0 L z Q t d C 9 0 L X Q v d C 9 0 Y v Q u S D R g t C 4 0 L 8 u e 9 C a 0 Y P R g N G B I N C m 0 J E g 0 K D Q p C w z f S Z x d W 9 0 O y w m c X V v d D t T Z W N 0 a W 9 u M S / Q m t G D 0 Y D R g d G L I N C y 0 L D Q u 9 G O 0 Y I g 0 L 3 Q s C D R g d C 1 0 L P Q v t C 0 0 L 3 R j y / Q m N C 3 0 L z Q t d C 9 0 L X Q v d C 9 0 Y v Q u S D R g t C 4 0 L 8 u e 9 C Y 0 L f Q v N C 1 0 L 3 Q t d C 9 0 L j Q t S w 0 f S Z x d W 9 0 O 1 0 s J n F 1 b 3 Q 7 Q 2 9 s d W 1 u Q 2 9 1 b n Q m c X V v d D s 6 N S w m c X V v d D t L Z X l D b 2 x 1 b W 5 O Y W 1 l c y Z x d W 9 0 O z p b X S w m c X V v d D t D b 2 x 1 b W 5 J Z G V u d G l 0 a W V z J n F 1 b 3 Q 7 O l s m c X V v d D t T Z W N 0 a W 9 u M S / Q m t G D 0 Y D R g d G L I N C y 0 L D Q u 9 G O 0 Y I g 0 L 3 Q s C D R g d C 1 0 L P Q v t C 0 0 L 3 R j y / Q m N C 3 0 L z Q t d C 9 0 L X Q v d C 9 0 Y v Q u S D R g t C 4 0 L 8 u e 9 C a 0 L 7 Q t C w w f S Z x d W 9 0 O y w m c X V v d D t T Z W N 0 a W 9 u M S / Q m t G D 0 Y D R g d G L I N C y 0 L D Q u 9 G O 0 Y I g 0 L 3 Q s C D R g d C 1 0 L P Q v t C 0 0 L 3 R j y / Q m N C 3 0 L z Q t d C 9 0 L X Q v d C 9 0 Y v Q u S D R g t C 4 0 L 8 u e 9 C V 0 L T Q u N C 9 0 L j R h i w x f S Z x d W 9 0 O y w m c X V v d D t T Z W N 0 a W 9 u M S / Q m t G D 0 Y D R g d G L I N C y 0 L D Q u 9 G O 0 Y I g 0 L 3 Q s C D R g d C 1 0 L P Q v t C 0 0 L 3 R j y / Q m N C 3 0 L z Q t d C 9 0 L X Q v d C 9 0 Y v Q u S D R g t C 4 0 L 8 u e 9 C S 0 L D Q u 9 G O 0 Y L Q s C w y f S Z x d W 9 0 O y w m c X V v d D t T Z W N 0 a W 9 u M S / Q m t G D 0 Y D R g d G L I N C y 0 L D Q u 9 G O 0 Y I g 0 L 3 Q s C D R g d C 1 0 L P Q v t C 0 0 L 3 R j y / Q m N C 3 0 L z Q t d C 9 0 L X Q v d C 9 0 Y v Q u S D R g t C 4 0 L 8 u e 9 C a 0 Y P R g N G B I N C m 0 J E g 0 K D Q p C w z f S Z x d W 9 0 O y w m c X V v d D t T Z W N 0 a W 9 u M S / Q m t G D 0 Y D R g d G L I N C y 0 L D Q u 9 G O 0 Y I g 0 L 3 Q s C D R g d C 1 0 L P Q v t C 0 0 L 3 R j y / Q m N C 3 0 L z Q t d C 9 0 L X Q v d C 9 0 Y v Q u S D R g t C 4 0 L 8 u e 9 C Y 0 L f Q v N C 1 0 L 3 Q t d C 9 0 L j Q t S w 0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J U Q w J T l B J U Q x J T g z J U Q x J T g w J U Q x J T g x J U Q x J T h C J T I w J U Q w J U I y J U Q w J U I w J U Q w J U J C J U Q x J T h F J U Q x J T g y J T I w J U Q w J U J E J U Q w J U I w J T I w J U Q x J T g x J U Q w J U I 1 J U Q w J U I z J U Q w J U J F J U Q w J U I 0 J U Q w J U J E J U Q x J T h G L y V E M C U 5 O C V E M S U 4 M S V E M S U 4 M i V E M C V C R S V E M S U 4 N y V E M C V C R C V E M C V C O C V E M C V C Q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Q S V E M S U 4 M y V E M S U 4 M C V E M S U 4 M S V E M S U 4 Q i U y M C V E M C V C M i V E M C V C M C V E M C V C Q i V E M S U 4 R S V E M S U 4 M i U y M C V E M C V C R C V E M C V C M C U y M C V E M S U 4 M S V E M C V C N S V E M C V C M y V E M C V C R S V E M C V C N C V E M C V C R C V E M S U 4 R i 9 E Y X R h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Q S V E M S U 4 M y V E M S U 4 M C V E M S U 4 M S V E M S U 4 Q i U y M C V E M C V C M i V E M C V C M C V E M C V C Q i V E M S U 4 R S V E M S U 4 M i U y M C V E M C V C R C V E M C V C M C U y M C V E M S U 4 M S V E M C V C N S V E M C V C M y V E M C V C R S V E M C V C N C V E M C V C R C V E M S U 4 R i 8 l R D A l O T g l R D A l Q j c l R D A l Q k M l R D A l Q j U l R D A l Q k Q l R D A l Q j U l R D A l Q k Q l R D A l Q k Q l R D E l O E I l R D A l Q j k l M j A l R D E l O D I l R D A l Q j g l R D A l Q k Y 8 L 0 l 0 Z W 1 Q Y X R o P j w v S X R l b U x v Y 2 F 0 a W 9 u P j x T d G F i b G V F b n R y a W V z I C 8 + P C 9 J d G V t P j w v S X R l b X M + P C 9 M b 2 N h b F B h Y 2 t h Z 2 V N Z X R h Z G F 0 Y U Z p b G U + F g A A A F B L B Q Y A A A A A A A A A A A A A A A A A A A A A A A D a A A A A A Q A A A N C M n d 8 B F d E R j H o A w E / C l + s B A A A A k n N r e V r 0 p 0 S 0 R l F Z m / 1 D T w A A A A A C A A A A A A A D Z g A A w A A A A B A A A A D Q a R U X 9 g f N h L S o C U A b k L r K A A A A A A S A A A C g A A A A E A A A A J m 1 L T M G c E 7 P u o 3 R U t + X A / p Q A A A A J + 0 b D b P b 9 p v 6 G b i / n w R Q N 2 0 Z u 4 k 8 5 o N Q / a M R n i Q x H Q d B D h R a O y K n U 4 P L j E H 8 K 2 f B N Q T r Z G + 2 H 6 7 z / G S E r J D l S X L Y P f h j v U 0 G g z g N o r T u S 1 w U A A A A N P U z P l a s 0 a y u p H b o 5 t r I 2 o W F B L c = < / D a t a M a s h u p > 
</file>

<file path=customXml/itemProps1.xml><?xml version="1.0" encoding="utf-8"?>
<ds:datastoreItem xmlns:ds="http://schemas.openxmlformats.org/officeDocument/2006/customXml" ds:itemID="{B9458A2F-4FCD-4E19-8097-7FFD8CFFB9C8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12</vt:i4>
      </vt:variant>
    </vt:vector>
  </HeadingPairs>
  <TitlesOfParts>
    <vt:vector size="12" baseType="lpstr">
      <vt:lpstr>Main</vt:lpstr>
      <vt:lpstr>TopLine XL 2019</vt:lpstr>
      <vt:lpstr>TopLine L 2020</vt:lpstr>
      <vt:lpstr>WL L</vt:lpstr>
      <vt:lpstr>AVT фасады</vt:lpstr>
      <vt:lpstr>AvanTech YOU</vt:lpstr>
      <vt:lpstr>InnoTech Atira</vt:lpstr>
      <vt:lpstr>Организации</vt:lpstr>
      <vt:lpstr>Actro 5D</vt:lpstr>
      <vt:lpstr>Actro &amp; Quadro YOU</vt:lpstr>
      <vt:lpstr>Quadro</vt:lpstr>
      <vt:lpstr>Расчет веса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2023-05-15T11:10:43Z</dcterms:modified>
</cp:coreProperties>
</file>